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2" sheetId="4" r:id="rId1"/>
  </sheets>
  <definedNames>
    <definedName name="_xlnm._FilterDatabase" localSheetId="0" hidden="1">'2022'!$A$7:$O$127</definedName>
    <definedName name="_xlnm.Print_Area" localSheetId="0">'2022'!$A$1:$O$127</definedName>
  </definedNames>
  <calcPr calcId="125725"/>
</workbook>
</file>

<file path=xl/calcChain.xml><?xml version="1.0" encoding="utf-8"?>
<calcChain xmlns="http://schemas.openxmlformats.org/spreadsheetml/2006/main">
  <c r="N59" i="4"/>
  <c r="K59"/>
  <c r="O126"/>
  <c r="L126"/>
  <c r="O59"/>
  <c r="L59"/>
  <c r="K68"/>
  <c r="L111"/>
  <c r="L19"/>
  <c r="O19"/>
  <c r="O33"/>
  <c r="L33"/>
  <c r="L36" l="1"/>
  <c r="N23"/>
  <c r="L121"/>
  <c r="O9"/>
  <c r="O8" s="1"/>
  <c r="O125"/>
  <c r="O124"/>
  <c r="O123"/>
  <c r="O122"/>
  <c r="O121"/>
  <c r="O120"/>
  <c r="O119"/>
  <c r="O118"/>
  <c r="O117"/>
  <c r="O116"/>
  <c r="O115"/>
  <c r="O114"/>
  <c r="O113"/>
  <c r="O112"/>
  <c r="O110"/>
  <c r="O109"/>
  <c r="O108"/>
  <c r="O107"/>
  <c r="O106"/>
  <c r="O105"/>
  <c r="O104"/>
  <c r="O103"/>
  <c r="O102"/>
  <c r="O101"/>
  <c r="O100"/>
  <c r="O99"/>
  <c r="O98"/>
  <c r="O97"/>
  <c r="O96"/>
  <c r="O95"/>
  <c r="O94"/>
  <c r="O93"/>
  <c r="O92"/>
  <c r="O91"/>
  <c r="O90"/>
  <c r="O88"/>
  <c r="O87"/>
  <c r="O86"/>
  <c r="O85"/>
  <c r="O84"/>
  <c r="O83"/>
  <c r="O82"/>
  <c r="O81"/>
  <c r="O80"/>
  <c r="O79"/>
  <c r="O77"/>
  <c r="N76"/>
  <c r="O75"/>
  <c r="O74"/>
  <c r="O73"/>
  <c r="O72"/>
  <c r="O71"/>
  <c r="O70"/>
  <c r="O69"/>
  <c r="N68"/>
  <c r="O67"/>
  <c r="O66"/>
  <c r="O65"/>
  <c r="O64"/>
  <c r="O63"/>
  <c r="O62"/>
  <c r="N61"/>
  <c r="O60"/>
  <c r="O58"/>
  <c r="O57"/>
  <c r="O56"/>
  <c r="O55"/>
  <c r="O54"/>
  <c r="O53"/>
  <c r="O52"/>
  <c r="O51"/>
  <c r="O50"/>
  <c r="O48"/>
  <c r="O47"/>
  <c r="O46"/>
  <c r="O44"/>
  <c r="O43"/>
  <c r="O42"/>
  <c r="O41"/>
  <c r="O40"/>
  <c r="O39"/>
  <c r="O38"/>
  <c r="O37"/>
  <c r="O36"/>
  <c r="O32"/>
  <c r="O31"/>
  <c r="O30"/>
  <c r="O29"/>
  <c r="O28"/>
  <c r="O26"/>
  <c r="O25"/>
  <c r="O24"/>
  <c r="O22"/>
  <c r="O21"/>
  <c r="O20"/>
  <c r="O18"/>
  <c r="O15"/>
  <c r="O14"/>
  <c r="O13"/>
  <c r="O12"/>
  <c r="N10"/>
  <c r="N8"/>
  <c r="K76"/>
  <c r="L125"/>
  <c r="L124"/>
  <c r="L123"/>
  <c r="L120"/>
  <c r="L119"/>
  <c r="L118"/>
  <c r="L117"/>
  <c r="L115"/>
  <c r="L114"/>
  <c r="L113"/>
  <c r="L112"/>
  <c r="L110"/>
  <c r="L109"/>
  <c r="L108"/>
  <c r="L107"/>
  <c r="L106"/>
  <c r="L105"/>
  <c r="L104"/>
  <c r="L103"/>
  <c r="L102"/>
  <c r="L101"/>
  <c r="L100"/>
  <c r="L99"/>
  <c r="L98"/>
  <c r="L97"/>
  <c r="L95"/>
  <c r="L94"/>
  <c r="L92"/>
  <c r="L91"/>
  <c r="L90"/>
  <c r="L88"/>
  <c r="L87"/>
  <c r="L86"/>
  <c r="L85"/>
  <c r="L84"/>
  <c r="L83"/>
  <c r="L82"/>
  <c r="L81"/>
  <c r="L80"/>
  <c r="L79"/>
  <c r="L77"/>
  <c r="L75"/>
  <c r="L74"/>
  <c r="L73"/>
  <c r="L72"/>
  <c r="L71"/>
  <c r="L70"/>
  <c r="L67"/>
  <c r="L66"/>
  <c r="L65"/>
  <c r="L64"/>
  <c r="L63"/>
  <c r="K61"/>
  <c r="L60"/>
  <c r="L58"/>
  <c r="L57"/>
  <c r="L56"/>
  <c r="L55"/>
  <c r="L53"/>
  <c r="L52"/>
  <c r="L50"/>
  <c r="L48"/>
  <c r="L47"/>
  <c r="L46"/>
  <c r="L45"/>
  <c r="L44"/>
  <c r="L43"/>
  <c r="L42"/>
  <c r="L41"/>
  <c r="L40"/>
  <c r="L39"/>
  <c r="L38"/>
  <c r="L37"/>
  <c r="L32"/>
  <c r="L31"/>
  <c r="L30"/>
  <c r="L29"/>
  <c r="L28"/>
  <c r="L26"/>
  <c r="L25"/>
  <c r="L22"/>
  <c r="L21"/>
  <c r="L20"/>
  <c r="L18"/>
  <c r="L15"/>
  <c r="L14"/>
  <c r="L13"/>
  <c r="L12"/>
  <c r="K10"/>
  <c r="K8"/>
  <c r="L9"/>
  <c r="L8" s="1"/>
  <c r="M35"/>
  <c r="O35" s="1"/>
  <c r="J35"/>
  <c r="L35" s="1"/>
  <c r="M34"/>
  <c r="O34" s="1"/>
  <c r="J34"/>
  <c r="L34" s="1"/>
  <c r="M89"/>
  <c r="O89" s="1"/>
  <c r="J89"/>
  <c r="L89" s="1"/>
  <c r="M78"/>
  <c r="O78" s="1"/>
  <c r="J78"/>
  <c r="L78" s="1"/>
  <c r="M27"/>
  <c r="O27" s="1"/>
  <c r="M49"/>
  <c r="O49" s="1"/>
  <c r="K23" l="1"/>
  <c r="K127" s="1"/>
  <c r="O45"/>
  <c r="O23" s="1"/>
  <c r="O61"/>
  <c r="N127"/>
  <c r="O68"/>
  <c r="O76"/>
  <c r="J17"/>
  <c r="L17" s="1"/>
  <c r="J27" l="1"/>
  <c r="L27" s="1"/>
  <c r="J51"/>
  <c r="L51" s="1"/>
  <c r="M16"/>
  <c r="O16" s="1"/>
  <c r="M17"/>
  <c r="O17" s="1"/>
  <c r="M11"/>
  <c r="O11" s="1"/>
  <c r="M76"/>
  <c r="M68"/>
  <c r="M61"/>
  <c r="M23"/>
  <c r="M8"/>
  <c r="O10" l="1"/>
  <c r="O127" s="1"/>
  <c r="M10"/>
  <c r="M127" s="1"/>
  <c r="M132" s="1"/>
  <c r="J16"/>
  <c r="L16" s="1"/>
  <c r="J49"/>
  <c r="L49" s="1"/>
  <c r="J24" l="1"/>
  <c r="L24" s="1"/>
  <c r="J96"/>
  <c r="L96" s="1"/>
  <c r="J93"/>
  <c r="L93" s="1"/>
  <c r="J122"/>
  <c r="L122" s="1"/>
  <c r="J116"/>
  <c r="L116" s="1"/>
  <c r="J54"/>
  <c r="L54" s="1"/>
  <c r="J69"/>
  <c r="L69" s="1"/>
  <c r="L68" s="1"/>
  <c r="J11"/>
  <c r="L11" s="1"/>
  <c r="L10" s="1"/>
  <c r="J62"/>
  <c r="L62" s="1"/>
  <c r="L61" s="1"/>
  <c r="J8"/>
  <c r="L23" l="1"/>
  <c r="L76"/>
  <c r="J10"/>
  <c r="J61"/>
  <c r="J68"/>
  <c r="J23"/>
  <c r="J76"/>
  <c r="L127" l="1"/>
  <c r="J127"/>
  <c r="J132" s="1"/>
</calcChain>
</file>

<file path=xl/sharedStrings.xml><?xml version="1.0" encoding="utf-8"?>
<sst xmlns="http://schemas.openxmlformats.org/spreadsheetml/2006/main" count="1042" uniqueCount="233">
  <si>
    <t xml:space="preserve">Осуществление части переданных муниципальному району полномочий  Мортковского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</si>
  <si>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Осуществление части переданных муниципальному району полномочий  Сеготского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</si>
  <si>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</si>
  <si>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</si>
  <si>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</si>
  <si>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</si>
  <si>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</si>
  <si>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L5990</t>
  </si>
  <si>
    <t>Подготовка проектов межевания земельных участков и на проведение кадастровых работ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</si>
  <si>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</si>
  <si>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</si>
  <si>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</si>
  <si>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</si>
  <si>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</si>
  <si>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</si>
  <si>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</si>
  <si>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</si>
  <si>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</si>
  <si>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</si>
  <si>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</si>
  <si>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</si>
  <si>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</si>
  <si>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</si>
  <si>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</si>
  <si>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</si>
  <si>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</si>
  <si>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</si>
  <si>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</si>
  <si>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</si>
  <si>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</si>
  <si>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</si>
  <si>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</si>
  <si>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</si>
  <si>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</si>
  <si>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</si>
  <si>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</si>
  <si>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</si>
  <si>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</si>
  <si>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</si>
  <si>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Резервный фонд администрации Пучежского муниципального района (Иные бюджетные ассигнования)</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</si>
  <si>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</si>
  <si>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</si>
  <si>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</si>
  <si>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</si>
  <si>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</si>
  <si>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</si>
  <si>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</si>
  <si>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</si>
  <si>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</si>
  <si>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</si>
  <si>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</si>
  <si>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</si>
  <si>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</si>
  <si>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</si>
  <si>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</si>
  <si>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</si>
  <si>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</si>
  <si>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</si>
  <si>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</si>
  <si>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</si>
  <si>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</si>
  <si>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</si>
  <si>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00450</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</si>
  <si>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</si>
  <si>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9510С</t>
  </si>
  <si>
    <t>Осуществление части переданных муниципальному району полномочий  Мортковского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</si>
  <si>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</si>
  <si>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</si>
  <si>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</si>
  <si>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</si>
  <si>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</si>
  <si>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</si>
  <si>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</si>
  <si>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</si>
  <si>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</si>
  <si>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</si>
  <si>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</si>
  <si>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</si>
  <si>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на возмещение недополученных доходов организациям, предоставляющим транспортные услуги населению автомобильным транспортом на внутримуниципальных маршрутах Пучежского муниципального района (Иные бюджетные ассигнования)</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</si>
  <si>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</si>
  <si>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</si>
  <si>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</si>
  <si>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</si>
  <si>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</si>
  <si>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</si>
  <si>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</si>
  <si>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</si>
  <si>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</si>
  <si>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</si>
  <si>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S0190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</si>
  <si>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</si>
  <si>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</si>
  <si>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</si>
  <si>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</si>
  <si>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</si>
  <si>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</si>
  <si>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</si>
  <si>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</si>
  <si>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</si>
  <si>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</si>
  <si>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</si>
  <si>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</si>
  <si>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</si>
  <si>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</si>
  <si>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</si>
  <si>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</si>
  <si>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</si>
  <si>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</si>
  <si>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</si>
  <si>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04</t>
  </si>
  <si>
    <t>01</t>
  </si>
  <si>
    <t>02</t>
  </si>
  <si>
    <t>03</t>
  </si>
  <si>
    <t>0</t>
  </si>
  <si>
    <t>Код глав-ного распо-ряди-теля</t>
  </si>
  <si>
    <t>Под-раздел</t>
  </si>
  <si>
    <t>Код прог-раммы</t>
  </si>
  <si>
    <t>Код под-прог-рам-мы</t>
  </si>
  <si>
    <t>092</t>
  </si>
  <si>
    <t>500</t>
  </si>
  <si>
    <t>166</t>
  </si>
  <si>
    <t>011</t>
  </si>
  <si>
    <t>80370</t>
  </si>
  <si>
    <t>90010</t>
  </si>
  <si>
    <t>073</t>
  </si>
  <si>
    <t>00010</t>
  </si>
  <si>
    <t>80170</t>
  </si>
  <si>
    <t>00020</t>
  </si>
  <si>
    <t>80100</t>
  </si>
  <si>
    <t>80200</t>
  </si>
  <si>
    <t>80110</t>
  </si>
  <si>
    <t>00530</t>
  </si>
  <si>
    <t>9</t>
  </si>
  <si>
    <t>00</t>
  </si>
  <si>
    <t>00310</t>
  </si>
  <si>
    <t>00290</t>
  </si>
  <si>
    <t>80350</t>
  </si>
  <si>
    <t>80360</t>
  </si>
  <si>
    <t>00030</t>
  </si>
  <si>
    <t>00040</t>
  </si>
  <si>
    <t>00300</t>
  </si>
  <si>
    <t>00180</t>
  </si>
  <si>
    <t>51200</t>
  </si>
  <si>
    <t>80150</t>
  </si>
  <si>
    <t>00050</t>
  </si>
  <si>
    <t>00090</t>
  </si>
  <si>
    <t>00170</t>
  </si>
  <si>
    <t>00190</t>
  </si>
  <si>
    <t>00200</t>
  </si>
  <si>
    <t>16</t>
  </si>
  <si>
    <t>L3041</t>
  </si>
  <si>
    <t>40</t>
  </si>
  <si>
    <t>9160Г</t>
  </si>
  <si>
    <t>9260З</t>
  </si>
  <si>
    <t>9360И</t>
  </si>
  <si>
    <t>9460М</t>
  </si>
  <si>
    <t>9560С</t>
  </si>
  <si>
    <t>9180Г</t>
  </si>
  <si>
    <t>9162Г</t>
  </si>
  <si>
    <t>00230</t>
  </si>
  <si>
    <t>9155Г</t>
  </si>
  <si>
    <t>00380</t>
  </si>
  <si>
    <t>9220З</t>
  </si>
  <si>
    <t>9320И</t>
  </si>
  <si>
    <t>9420М</t>
  </si>
  <si>
    <t>9520С</t>
  </si>
  <si>
    <t>9330И</t>
  </si>
  <si>
    <t>9430М</t>
  </si>
  <si>
    <t>9530С</t>
  </si>
  <si>
    <t>9210З</t>
  </si>
  <si>
    <t>9310И</t>
  </si>
  <si>
    <t>9410М</t>
  </si>
  <si>
    <t>9225З</t>
  </si>
  <si>
    <t>9325И</t>
  </si>
  <si>
    <t>9425М</t>
  </si>
  <si>
    <t>9525С</t>
  </si>
  <si>
    <t>60070</t>
  </si>
  <si>
    <t>9152Г</t>
  </si>
  <si>
    <t>S0510</t>
  </si>
  <si>
    <t>40040</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</si>
  <si>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</si>
  <si>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</si>
  <si>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</si>
  <si>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</si>
  <si>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</si>
  <si>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</si>
  <si>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</si>
  <si>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</si>
  <si>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</si>
  <si>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</si>
  <si>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9230З</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</si>
  <si>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</si>
  <si>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</si>
  <si>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</si>
  <si>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</si>
  <si>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</si>
  <si>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</si>
  <si>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Осуществление части переданных муниципальному району полномочий  Затеихинского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</si>
  <si>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Осуществление части переданных муниципальному району полномочий  Илья-Высоковского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</si>
  <si>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S2910</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</si>
  <si>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</si>
  <si>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</si>
  <si>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</si>
  <si>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</si>
  <si>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L0820</t>
  </si>
  <si>
    <t>EB</t>
  </si>
  <si>
    <t>51792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</si>
  <si>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</si>
  <si>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</si>
  <si>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</si>
  <si>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00440</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</si>
  <si>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</si>
  <si>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Затеихинского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</si>
  <si>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Ведомственная структура расходов бюджета Пучежского муниципального района на 2025-2026 годы</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</si>
  <si>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</si>
  <si>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</si>
  <si>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Приложение № 7 к решению Совета 
Пучежского муниципального района 
от  13.12.2023  № 146</t>
  </si>
  <si>
    <t>Сумма на 2025 год, руб</t>
  </si>
  <si>
    <t>Сумма на 2025 год с учетом изменений, руб</t>
  </si>
  <si>
    <t>Сумма на 2026 год, руб</t>
  </si>
  <si>
    <t>Сумма на 2026 год с учетом изменений, руб</t>
  </si>
  <si>
    <t>Изменения, руб</t>
  </si>
  <si>
    <t>81290</t>
  </si>
  <si>
    <t>S2990</t>
  </si>
  <si>
    <t>400</t>
  </si>
  <si>
    <t>Разработка (корректировка) проектной документации и газификация населенных пунктов, объектов социальной инфраструктуры Ивановской области (Бюджетные инвестиции)</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</si>
  <si>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</si>
  <si>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(укрепление материально-технической базы учреждения) (Предоставление субсидий бюджетным, автономным учреждениям и иным некоммерческим организациям)</t>
  </si>
  <si>
    <t>9161Г</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</si>
  <si>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</si>
  <si>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</si>
  <si>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</si>
  <si>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Приложение № 6 к решению Совета 
Пучежского муниципального района 
от  __.08.2024  № __</t>
  </si>
</sst>
</file>

<file path=xl/styles.xml><?xml version="1.0" encoding="utf-8"?>
<styleSheet xmlns="http://schemas.openxmlformats.org/spreadsheetml/2006/main">
  <fonts count="7">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34">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xf>
    <xf numFmtId="4" fontId="0" fillId="0" borderId="0" xfId="0" applyNumberFormat="1" applyBorder="1" applyAlignment="1">
      <alignment horizontal="center"/>
    </xf>
    <xf numFmtId="4" fontId="1" fillId="0" borderId="3" xfId="0" applyNumberFormat="1" applyFont="1" applyFill="1" applyBorder="1" applyAlignment="1">
      <alignment horizontal="center"/>
    </xf>
    <xf numFmtId="0" fontId="2" fillId="0" borderId="3" xfId="0" applyFont="1" applyBorder="1" applyAlignment="1">
      <alignment horizontal="justify" vertical="center" wrapText="1"/>
    </xf>
    <xf numFmtId="0" fontId="2" fillId="0" borderId="2" xfId="0" applyFont="1" applyBorder="1" applyAlignment="1">
      <alignment horizontal="center" vertical="center" wrapText="1"/>
    </xf>
    <xf numFmtId="4" fontId="1" fillId="0" borderId="3" xfId="0" applyNumberFormat="1" applyFont="1" applyBorder="1" applyAlignment="1">
      <alignment horizontal="center" vertical="top" wrapText="1"/>
    </xf>
    <xf numFmtId="4" fontId="1" fillId="0" borderId="0" xfId="0" applyNumberFormat="1" applyFont="1" applyAlignment="1">
      <alignment horizontal="center"/>
    </xf>
    <xf numFmtId="4" fontId="1" fillId="2" borderId="3" xfId="0" applyNumberFormat="1" applyFont="1" applyFill="1" applyBorder="1" applyAlignment="1">
      <alignment horizontal="center" wrapText="1"/>
    </xf>
    <xf numFmtId="49" fontId="3" fillId="0" borderId="0" xfId="0" applyNumberFormat="1" applyFont="1" applyAlignment="1">
      <alignment horizontal="right" wrapText="1"/>
    </xf>
    <xf numFmtId="0" fontId="5" fillId="0" borderId="0" xfId="0" applyFont="1" applyAlignment="1">
      <alignment horizontal="center"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132"/>
  <sheetViews>
    <sheetView tabSelected="1" zoomScaleNormal="100" workbookViewId="0">
      <selection activeCell="Q7" sqref="Q7"/>
    </sheetView>
  </sheetViews>
  <sheetFormatPr defaultRowHeight="15.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2" width="16.85546875" style="25" customWidth="1"/>
    <col min="13" max="13" width="18.5703125" style="30" customWidth="1"/>
    <col min="14" max="15" width="16.85546875" style="25" customWidth="1"/>
  </cols>
  <sheetData>
    <row r="1" spans="1:15" ht="47.25" customHeight="1">
      <c r="G1" s="32" t="s">
        <v>232</v>
      </c>
      <c r="H1" s="32"/>
      <c r="I1" s="32"/>
      <c r="J1" s="32"/>
      <c r="K1" s="32"/>
      <c r="L1" s="32"/>
      <c r="M1" s="32"/>
      <c r="N1" s="32"/>
      <c r="O1" s="32"/>
    </row>
    <row r="3" spans="1:15" ht="47.25" customHeight="1">
      <c r="G3" s="32" t="s">
        <v>216</v>
      </c>
      <c r="H3" s="32"/>
      <c r="I3" s="32"/>
      <c r="J3" s="32"/>
      <c r="K3" s="32"/>
      <c r="L3" s="32"/>
      <c r="M3" s="32"/>
      <c r="N3" s="32"/>
      <c r="O3" s="32"/>
    </row>
    <row r="5" spans="1:15" ht="16.5" customHeight="1">
      <c r="A5" s="33" t="s">
        <v>213</v>
      </c>
      <c r="B5" s="33"/>
      <c r="C5" s="33"/>
      <c r="D5" s="33"/>
      <c r="E5" s="33"/>
      <c r="F5" s="33"/>
      <c r="G5" s="33"/>
      <c r="H5" s="33"/>
      <c r="I5" s="33"/>
      <c r="J5" s="33"/>
      <c r="K5" s="33"/>
      <c r="L5" s="33"/>
      <c r="M5" s="33"/>
      <c r="N5" s="33"/>
      <c r="O5" s="33"/>
    </row>
    <row r="7" spans="1:15" ht="114" customHeight="1">
      <c r="A7" s="28" t="s">
        <v>101</v>
      </c>
      <c r="B7" s="1" t="s">
        <v>114</v>
      </c>
      <c r="C7" s="1" t="s">
        <v>102</v>
      </c>
      <c r="D7" s="1" t="s">
        <v>115</v>
      </c>
      <c r="E7" s="2" t="s">
        <v>116</v>
      </c>
      <c r="F7" s="2" t="s">
        <v>117</v>
      </c>
      <c r="G7" s="2" t="s">
        <v>104</v>
      </c>
      <c r="H7" s="2" t="s">
        <v>191</v>
      </c>
      <c r="I7" s="2" t="s">
        <v>105</v>
      </c>
      <c r="J7" s="29" t="s">
        <v>217</v>
      </c>
      <c r="K7" s="29" t="s">
        <v>221</v>
      </c>
      <c r="L7" s="29" t="s">
        <v>218</v>
      </c>
      <c r="M7" s="29" t="s">
        <v>219</v>
      </c>
      <c r="N7" s="29" t="s">
        <v>221</v>
      </c>
      <c r="O7" s="29" t="s">
        <v>220</v>
      </c>
    </row>
    <row r="8" spans="1:15" ht="31.5">
      <c r="A8" s="12" t="s">
        <v>184</v>
      </c>
      <c r="B8" s="21" t="s">
        <v>92</v>
      </c>
      <c r="C8" s="13"/>
      <c r="D8" s="13"/>
      <c r="E8" s="13"/>
      <c r="F8" s="13"/>
      <c r="G8" s="13"/>
      <c r="H8" s="13"/>
      <c r="I8" s="13"/>
      <c r="J8" s="18">
        <f>J9</f>
        <v>613239</v>
      </c>
      <c r="K8" s="18">
        <f t="shared" ref="K8:L8" si="0">K9</f>
        <v>0</v>
      </c>
      <c r="L8" s="18">
        <f t="shared" si="0"/>
        <v>613239</v>
      </c>
      <c r="M8" s="18">
        <f>M9</f>
        <v>613239</v>
      </c>
      <c r="N8" s="18">
        <f t="shared" ref="N8" si="1">N9</f>
        <v>0</v>
      </c>
      <c r="O8" s="18">
        <f t="shared" ref="O8" si="2">O9</f>
        <v>613239</v>
      </c>
    </row>
    <row r="9" spans="1:15" ht="128.25" customHeight="1">
      <c r="A9" s="5" t="s">
        <v>87</v>
      </c>
      <c r="B9" s="3" t="s">
        <v>92</v>
      </c>
      <c r="C9" s="3" t="s">
        <v>110</v>
      </c>
      <c r="D9" s="3" t="s">
        <v>112</v>
      </c>
      <c r="E9" s="3" t="s">
        <v>151</v>
      </c>
      <c r="F9" s="3" t="s">
        <v>132</v>
      </c>
      <c r="G9" s="3" t="s">
        <v>133</v>
      </c>
      <c r="H9" s="3" t="s">
        <v>182</v>
      </c>
      <c r="I9" s="3" t="s">
        <v>91</v>
      </c>
      <c r="J9" s="24">
        <v>613239</v>
      </c>
      <c r="K9" s="24">
        <v>0</v>
      </c>
      <c r="L9" s="24">
        <f>J9+K9</f>
        <v>613239</v>
      </c>
      <c r="M9" s="24">
        <v>613239</v>
      </c>
      <c r="N9" s="24">
        <v>0</v>
      </c>
      <c r="O9" s="24">
        <f>M9+N9</f>
        <v>613239</v>
      </c>
    </row>
    <row r="10" spans="1:15" ht="47.25">
      <c r="A10" s="20" t="s">
        <v>183</v>
      </c>
      <c r="B10" s="21" t="s">
        <v>121</v>
      </c>
      <c r="C10" s="13"/>
      <c r="D10" s="13"/>
      <c r="E10" s="13"/>
      <c r="F10" s="13"/>
      <c r="G10" s="13"/>
      <c r="H10" s="13"/>
      <c r="I10" s="13"/>
      <c r="J10" s="18">
        <f>SUM(J11:J22)</f>
        <v>22384064.240000002</v>
      </c>
      <c r="K10" s="18">
        <f t="shared" ref="K10:L10" si="3">SUM(K11:K22)</f>
        <v>0</v>
      </c>
      <c r="L10" s="18">
        <f t="shared" si="3"/>
        <v>22384064.240000002</v>
      </c>
      <c r="M10" s="18">
        <f>SUM(M11:M22)</f>
        <v>31945600.489999998</v>
      </c>
      <c r="N10" s="18">
        <f t="shared" ref="N10" si="4">SUM(N11:N22)</f>
        <v>0</v>
      </c>
      <c r="O10" s="18">
        <f t="shared" ref="O10" si="5">SUM(O11:O22)</f>
        <v>31945600.489999998</v>
      </c>
    </row>
    <row r="11" spans="1:15" ht="126">
      <c r="A11" s="5" t="s">
        <v>196</v>
      </c>
      <c r="B11" s="3" t="s">
        <v>121</v>
      </c>
      <c r="C11" s="3" t="s">
        <v>110</v>
      </c>
      <c r="D11" s="3" t="s">
        <v>94</v>
      </c>
      <c r="E11" s="3" t="s">
        <v>98</v>
      </c>
      <c r="F11" s="3" t="s">
        <v>113</v>
      </c>
      <c r="G11" s="3" t="s">
        <v>110</v>
      </c>
      <c r="H11" s="3" t="s">
        <v>134</v>
      </c>
      <c r="I11" s="3" t="s">
        <v>91</v>
      </c>
      <c r="J11" s="24">
        <f>1660513+501475</f>
        <v>2161988</v>
      </c>
      <c r="K11" s="24">
        <v>0</v>
      </c>
      <c r="L11" s="24">
        <f t="shared" ref="L11:L15" si="6">J11+K11</f>
        <v>2161988</v>
      </c>
      <c r="M11" s="24">
        <f>1660513+501475</f>
        <v>2161988</v>
      </c>
      <c r="N11" s="24">
        <v>0</v>
      </c>
      <c r="O11" s="24">
        <f t="shared" ref="O11:O22" si="7">M11+N11</f>
        <v>2161988</v>
      </c>
    </row>
    <row r="12" spans="1:15" ht="78.75">
      <c r="A12" s="5" t="s">
        <v>23</v>
      </c>
      <c r="B12" s="3" t="s">
        <v>121</v>
      </c>
      <c r="C12" s="3" t="s">
        <v>110</v>
      </c>
      <c r="D12" s="3" t="s">
        <v>94</v>
      </c>
      <c r="E12" s="3" t="s">
        <v>98</v>
      </c>
      <c r="F12" s="3" t="s">
        <v>113</v>
      </c>
      <c r="G12" s="3" t="s">
        <v>110</v>
      </c>
      <c r="H12" s="3" t="s">
        <v>134</v>
      </c>
      <c r="I12" s="3" t="s">
        <v>93</v>
      </c>
      <c r="J12" s="24">
        <v>23507</v>
      </c>
      <c r="K12" s="24">
        <v>0</v>
      </c>
      <c r="L12" s="24">
        <f t="shared" si="6"/>
        <v>23507</v>
      </c>
      <c r="M12" s="24">
        <v>23507</v>
      </c>
      <c r="N12" s="24">
        <v>0</v>
      </c>
      <c r="O12" s="24">
        <f t="shared" si="7"/>
        <v>23507</v>
      </c>
    </row>
    <row r="13" spans="1:15" ht="127.5" customHeight="1">
      <c r="A13" s="5" t="s">
        <v>24</v>
      </c>
      <c r="B13" s="3" t="s">
        <v>121</v>
      </c>
      <c r="C13" s="3" t="s">
        <v>109</v>
      </c>
      <c r="D13" s="3" t="s">
        <v>107</v>
      </c>
      <c r="E13" s="3" t="s">
        <v>99</v>
      </c>
      <c r="F13" s="3" t="s">
        <v>113</v>
      </c>
      <c r="G13" s="3" t="s">
        <v>110</v>
      </c>
      <c r="H13" s="3" t="s">
        <v>122</v>
      </c>
      <c r="I13" s="3" t="s">
        <v>93</v>
      </c>
      <c r="J13" s="24">
        <v>175404.9</v>
      </c>
      <c r="K13" s="24">
        <v>0</v>
      </c>
      <c r="L13" s="24">
        <f t="shared" si="6"/>
        <v>175404.9</v>
      </c>
      <c r="M13" s="24">
        <v>175404.9</v>
      </c>
      <c r="N13" s="24">
        <v>0</v>
      </c>
      <c r="O13" s="24">
        <f t="shared" si="7"/>
        <v>175404.9</v>
      </c>
    </row>
    <row r="14" spans="1:15" ht="108.75" customHeight="1">
      <c r="A14" s="5" t="s">
        <v>78</v>
      </c>
      <c r="B14" s="3" t="s">
        <v>121</v>
      </c>
      <c r="C14" s="3" t="s">
        <v>109</v>
      </c>
      <c r="D14" s="3" t="s">
        <v>98</v>
      </c>
      <c r="E14" s="3" t="s">
        <v>90</v>
      </c>
      <c r="F14" s="3" t="s">
        <v>113</v>
      </c>
      <c r="G14" s="3" t="s">
        <v>109</v>
      </c>
      <c r="H14" s="3" t="s">
        <v>179</v>
      </c>
      <c r="I14" s="3" t="s">
        <v>95</v>
      </c>
      <c r="J14" s="24">
        <v>2000000</v>
      </c>
      <c r="K14" s="24">
        <v>0</v>
      </c>
      <c r="L14" s="24">
        <f t="shared" si="6"/>
        <v>2000000</v>
      </c>
      <c r="M14" s="24">
        <v>2364624.7999999998</v>
      </c>
      <c r="N14" s="24">
        <v>0</v>
      </c>
      <c r="O14" s="24">
        <f t="shared" si="7"/>
        <v>2364624.7999999998</v>
      </c>
    </row>
    <row r="15" spans="1:15" ht="129.75" customHeight="1">
      <c r="A15" s="9" t="s">
        <v>211</v>
      </c>
      <c r="B15" s="3" t="s">
        <v>121</v>
      </c>
      <c r="C15" s="3" t="s">
        <v>109</v>
      </c>
      <c r="D15" s="3" t="s">
        <v>106</v>
      </c>
      <c r="E15" s="3" t="s">
        <v>90</v>
      </c>
      <c r="F15" s="3" t="s">
        <v>113</v>
      </c>
      <c r="G15" s="3" t="s">
        <v>110</v>
      </c>
      <c r="H15" s="3" t="s">
        <v>210</v>
      </c>
      <c r="I15" s="3" t="s">
        <v>93</v>
      </c>
      <c r="J15" s="24">
        <v>0</v>
      </c>
      <c r="K15" s="24">
        <v>0</v>
      </c>
      <c r="L15" s="24">
        <f t="shared" si="6"/>
        <v>0</v>
      </c>
      <c r="M15" s="24">
        <v>0</v>
      </c>
      <c r="N15" s="24">
        <v>0</v>
      </c>
      <c r="O15" s="24">
        <f t="shared" si="7"/>
        <v>0</v>
      </c>
    </row>
    <row r="16" spans="1:15" ht="142.5" customHeight="1">
      <c r="A16" s="5" t="s">
        <v>25</v>
      </c>
      <c r="B16" s="3" t="s">
        <v>121</v>
      </c>
      <c r="C16" s="3" t="s">
        <v>109</v>
      </c>
      <c r="D16" s="3" t="s">
        <v>106</v>
      </c>
      <c r="E16" s="3" t="s">
        <v>90</v>
      </c>
      <c r="F16" s="3" t="s">
        <v>113</v>
      </c>
      <c r="G16" s="3" t="s">
        <v>110</v>
      </c>
      <c r="H16" s="3" t="s">
        <v>178</v>
      </c>
      <c r="I16" s="3" t="s">
        <v>93</v>
      </c>
      <c r="J16" s="24">
        <f>48443.76+4795924.34</f>
        <v>4844368.0999999996</v>
      </c>
      <c r="K16" s="24">
        <v>0</v>
      </c>
      <c r="L16" s="24">
        <f t="shared" ref="L16:L21" si="8">J16+K16</f>
        <v>4844368.0999999996</v>
      </c>
      <c r="M16" s="24">
        <f>5426729.79+54815.46</f>
        <v>5481545.25</v>
      </c>
      <c r="N16" s="24">
        <v>0</v>
      </c>
      <c r="O16" s="24">
        <f t="shared" si="7"/>
        <v>5481545.25</v>
      </c>
    </row>
    <row r="17" spans="1:15" ht="63">
      <c r="A17" s="5" t="s">
        <v>63</v>
      </c>
      <c r="B17" s="3" t="s">
        <v>121</v>
      </c>
      <c r="C17" s="3" t="s">
        <v>109</v>
      </c>
      <c r="D17" s="3" t="s">
        <v>106</v>
      </c>
      <c r="E17" s="3" t="s">
        <v>90</v>
      </c>
      <c r="F17" s="3" t="s">
        <v>113</v>
      </c>
      <c r="G17" s="3" t="s">
        <v>111</v>
      </c>
      <c r="H17" s="3" t="s">
        <v>62</v>
      </c>
      <c r="I17" s="3" t="s">
        <v>93</v>
      </c>
      <c r="J17" s="24">
        <f>2602448-48443.76</f>
        <v>2554004.2400000002</v>
      </c>
      <c r="K17" s="24">
        <v>0</v>
      </c>
      <c r="L17" s="24">
        <f t="shared" si="8"/>
        <v>2554004.2400000002</v>
      </c>
      <c r="M17" s="24">
        <f>2602448-54815.46</f>
        <v>2547632.54</v>
      </c>
      <c r="N17" s="24">
        <v>0</v>
      </c>
      <c r="O17" s="24">
        <f t="shared" si="7"/>
        <v>2547632.54</v>
      </c>
    </row>
    <row r="18" spans="1:15" ht="286.5" customHeight="1">
      <c r="A18" s="5" t="s">
        <v>71</v>
      </c>
      <c r="B18" s="3" t="s">
        <v>121</v>
      </c>
      <c r="C18" s="3" t="s">
        <v>109</v>
      </c>
      <c r="D18" s="3" t="s">
        <v>106</v>
      </c>
      <c r="E18" s="3" t="s">
        <v>90</v>
      </c>
      <c r="F18" s="3" t="s">
        <v>113</v>
      </c>
      <c r="G18" s="3" t="s">
        <v>111</v>
      </c>
      <c r="H18" s="3" t="s">
        <v>123</v>
      </c>
      <c r="I18" s="3" t="s">
        <v>119</v>
      </c>
      <c r="J18" s="24">
        <v>10409792</v>
      </c>
      <c r="K18" s="24">
        <v>0</v>
      </c>
      <c r="L18" s="24">
        <f t="shared" si="8"/>
        <v>10409792</v>
      </c>
      <c r="M18" s="24">
        <v>10409792</v>
      </c>
      <c r="N18" s="24">
        <v>0</v>
      </c>
      <c r="O18" s="24">
        <f t="shared" si="7"/>
        <v>10409792</v>
      </c>
    </row>
    <row r="19" spans="1:15" ht="68.25" customHeight="1">
      <c r="A19" s="5" t="s">
        <v>225</v>
      </c>
      <c r="B19" s="3" t="s">
        <v>121</v>
      </c>
      <c r="C19" s="3" t="s">
        <v>107</v>
      </c>
      <c r="D19" s="3" t="s">
        <v>111</v>
      </c>
      <c r="E19" s="3" t="s">
        <v>90</v>
      </c>
      <c r="F19" s="3" t="s">
        <v>113</v>
      </c>
      <c r="G19" s="3" t="s">
        <v>110</v>
      </c>
      <c r="H19" s="3" t="s">
        <v>223</v>
      </c>
      <c r="I19" s="3" t="s">
        <v>224</v>
      </c>
      <c r="J19" s="24">
        <v>0</v>
      </c>
      <c r="K19" s="24">
        <v>0</v>
      </c>
      <c r="L19" s="24">
        <f t="shared" si="8"/>
        <v>0</v>
      </c>
      <c r="M19" s="24">
        <v>8566106</v>
      </c>
      <c r="N19" s="24">
        <v>0</v>
      </c>
      <c r="O19" s="24">
        <f t="shared" si="7"/>
        <v>8566106</v>
      </c>
    </row>
    <row r="20" spans="1:15" ht="77.25" customHeight="1">
      <c r="A20" s="5" t="s">
        <v>26</v>
      </c>
      <c r="B20" s="3" t="s">
        <v>121</v>
      </c>
      <c r="C20" s="3" t="s">
        <v>107</v>
      </c>
      <c r="D20" s="3" t="s">
        <v>111</v>
      </c>
      <c r="E20" s="3" t="s">
        <v>94</v>
      </c>
      <c r="F20" s="3" t="s">
        <v>113</v>
      </c>
      <c r="G20" s="3" t="s">
        <v>111</v>
      </c>
      <c r="H20" s="3" t="s">
        <v>180</v>
      </c>
      <c r="I20" s="3" t="s">
        <v>93</v>
      </c>
      <c r="J20" s="24">
        <v>100000</v>
      </c>
      <c r="K20" s="24">
        <v>0</v>
      </c>
      <c r="L20" s="24">
        <f t="shared" si="8"/>
        <v>100000</v>
      </c>
      <c r="M20" s="24">
        <v>100000</v>
      </c>
      <c r="N20" s="24">
        <v>0</v>
      </c>
      <c r="O20" s="24">
        <f t="shared" si="7"/>
        <v>100000</v>
      </c>
    </row>
    <row r="21" spans="1:15" ht="79.5" customHeight="1">
      <c r="A21" s="5" t="s">
        <v>27</v>
      </c>
      <c r="B21" s="3" t="s">
        <v>121</v>
      </c>
      <c r="C21" s="3" t="s">
        <v>107</v>
      </c>
      <c r="D21" s="3" t="s">
        <v>111</v>
      </c>
      <c r="E21" s="3" t="s">
        <v>94</v>
      </c>
      <c r="F21" s="3" t="s">
        <v>113</v>
      </c>
      <c r="G21" s="3" t="s">
        <v>111</v>
      </c>
      <c r="H21" s="3" t="s">
        <v>181</v>
      </c>
      <c r="I21" s="3" t="s">
        <v>93</v>
      </c>
      <c r="J21" s="24">
        <v>15000</v>
      </c>
      <c r="K21" s="24">
        <v>0</v>
      </c>
      <c r="L21" s="24">
        <f t="shared" si="8"/>
        <v>15000</v>
      </c>
      <c r="M21" s="24">
        <v>15000</v>
      </c>
      <c r="N21" s="24">
        <v>0</v>
      </c>
      <c r="O21" s="24">
        <f t="shared" si="7"/>
        <v>15000</v>
      </c>
    </row>
    <row r="22" spans="1:15" ht="124.5" customHeight="1">
      <c r="A22" s="5" t="s">
        <v>28</v>
      </c>
      <c r="B22" s="3" t="s">
        <v>121</v>
      </c>
      <c r="C22" s="3" t="s">
        <v>107</v>
      </c>
      <c r="D22" s="3" t="s">
        <v>111</v>
      </c>
      <c r="E22" s="3" t="s">
        <v>94</v>
      </c>
      <c r="F22" s="3" t="s">
        <v>113</v>
      </c>
      <c r="G22" s="3" t="s">
        <v>111</v>
      </c>
      <c r="H22" s="3" t="s">
        <v>131</v>
      </c>
      <c r="I22" s="3" t="s">
        <v>93</v>
      </c>
      <c r="J22" s="24">
        <v>100000</v>
      </c>
      <c r="K22" s="24">
        <v>0</v>
      </c>
      <c r="L22" s="24">
        <f t="shared" ref="L22" si="9">J22+K22</f>
        <v>100000</v>
      </c>
      <c r="M22" s="24">
        <v>100000</v>
      </c>
      <c r="N22" s="24">
        <v>0</v>
      </c>
      <c r="O22" s="24">
        <f t="shared" si="7"/>
        <v>100000</v>
      </c>
    </row>
    <row r="23" spans="1:15" ht="47.25">
      <c r="A23" s="14" t="s">
        <v>185</v>
      </c>
      <c r="B23" s="19" t="s">
        <v>124</v>
      </c>
      <c r="C23" s="17"/>
      <c r="D23" s="17"/>
      <c r="E23" s="17"/>
      <c r="F23" s="17"/>
      <c r="G23" s="17"/>
      <c r="H23" s="17"/>
      <c r="I23" s="17"/>
      <c r="J23" s="18">
        <f>SUM(J24:J60)</f>
        <v>140130705.47</v>
      </c>
      <c r="K23" s="18">
        <f t="shared" ref="K23:L23" si="10">SUM(K24:K60)</f>
        <v>1110000</v>
      </c>
      <c r="L23" s="18">
        <f t="shared" si="10"/>
        <v>141240705.47</v>
      </c>
      <c r="M23" s="18">
        <f>SUM(M24:M60)</f>
        <v>141888208.84999999</v>
      </c>
      <c r="N23" s="18">
        <f t="shared" ref="N23" si="11">SUM(N24:N60)</f>
        <v>1110000</v>
      </c>
      <c r="O23" s="18">
        <f t="shared" ref="O23" si="12">SUM(O24:O60)</f>
        <v>142998208.84999999</v>
      </c>
    </row>
    <row r="24" spans="1:15" ht="128.25" customHeight="1">
      <c r="A24" s="5" t="s">
        <v>192</v>
      </c>
      <c r="B24" s="3" t="s">
        <v>124</v>
      </c>
      <c r="C24" s="3" t="s">
        <v>97</v>
      </c>
      <c r="D24" s="3" t="s">
        <v>110</v>
      </c>
      <c r="E24" s="3" t="s">
        <v>110</v>
      </c>
      <c r="F24" s="3" t="s">
        <v>113</v>
      </c>
      <c r="G24" s="3" t="s">
        <v>110</v>
      </c>
      <c r="H24" s="3" t="s">
        <v>125</v>
      </c>
      <c r="I24" s="3" t="s">
        <v>91</v>
      </c>
      <c r="J24" s="24">
        <f>6220594.92+1878619</f>
        <v>8099213.9199999999</v>
      </c>
      <c r="K24" s="24">
        <v>0</v>
      </c>
      <c r="L24" s="24">
        <f t="shared" ref="L24:L30" si="13">J24+K24</f>
        <v>8099213.9199999999</v>
      </c>
      <c r="M24" s="24">
        <v>8099213.9199999999</v>
      </c>
      <c r="N24" s="24">
        <v>0</v>
      </c>
      <c r="O24" s="24">
        <f t="shared" ref="O24:O60" si="14">M24+N24</f>
        <v>8099213.9199999999</v>
      </c>
    </row>
    <row r="25" spans="1:15" ht="78.75">
      <c r="A25" s="5" t="s">
        <v>29</v>
      </c>
      <c r="B25" s="3" t="s">
        <v>124</v>
      </c>
      <c r="C25" s="3" t="s">
        <v>97</v>
      </c>
      <c r="D25" s="3" t="s">
        <v>110</v>
      </c>
      <c r="E25" s="3" t="s">
        <v>110</v>
      </c>
      <c r="F25" s="3" t="s">
        <v>113</v>
      </c>
      <c r="G25" s="3" t="s">
        <v>110</v>
      </c>
      <c r="H25" s="3" t="s">
        <v>125</v>
      </c>
      <c r="I25" s="3" t="s">
        <v>93</v>
      </c>
      <c r="J25" s="26">
        <v>4538400</v>
      </c>
      <c r="K25" s="24">
        <v>0</v>
      </c>
      <c r="L25" s="24">
        <f t="shared" si="13"/>
        <v>4538400</v>
      </c>
      <c r="M25" s="24">
        <v>5284800</v>
      </c>
      <c r="N25" s="24">
        <v>0</v>
      </c>
      <c r="O25" s="24">
        <f t="shared" si="14"/>
        <v>5284800</v>
      </c>
    </row>
    <row r="26" spans="1:15" ht="63">
      <c r="A26" s="5" t="s">
        <v>79</v>
      </c>
      <c r="B26" s="3" t="s">
        <v>124</v>
      </c>
      <c r="C26" s="3" t="s">
        <v>97</v>
      </c>
      <c r="D26" s="3" t="s">
        <v>110</v>
      </c>
      <c r="E26" s="3" t="s">
        <v>110</v>
      </c>
      <c r="F26" s="3" t="s">
        <v>113</v>
      </c>
      <c r="G26" s="3" t="s">
        <v>110</v>
      </c>
      <c r="H26" s="3" t="s">
        <v>125</v>
      </c>
      <c r="I26" s="3" t="s">
        <v>95</v>
      </c>
      <c r="J26" s="24">
        <v>101468</v>
      </c>
      <c r="K26" s="24">
        <v>0</v>
      </c>
      <c r="L26" s="24">
        <f t="shared" si="13"/>
        <v>101468</v>
      </c>
      <c r="M26" s="24">
        <v>101468</v>
      </c>
      <c r="N26" s="24">
        <v>0</v>
      </c>
      <c r="O26" s="24">
        <f t="shared" si="14"/>
        <v>101468</v>
      </c>
    </row>
    <row r="27" spans="1:15" ht="63">
      <c r="A27" s="5" t="s">
        <v>30</v>
      </c>
      <c r="B27" s="3" t="s">
        <v>124</v>
      </c>
      <c r="C27" s="3" t="s">
        <v>97</v>
      </c>
      <c r="D27" s="3" t="s">
        <v>110</v>
      </c>
      <c r="E27" s="3" t="s">
        <v>110</v>
      </c>
      <c r="F27" s="3" t="s">
        <v>113</v>
      </c>
      <c r="G27" s="3" t="s">
        <v>110</v>
      </c>
      <c r="H27" s="3" t="s">
        <v>127</v>
      </c>
      <c r="I27" s="3" t="s">
        <v>93</v>
      </c>
      <c r="J27" s="24">
        <f>320000+4975200</f>
        <v>5295200</v>
      </c>
      <c r="K27" s="24">
        <v>0</v>
      </c>
      <c r="L27" s="24">
        <f t="shared" si="13"/>
        <v>5295200</v>
      </c>
      <c r="M27" s="24">
        <f>320000+4975200</f>
        <v>5295200</v>
      </c>
      <c r="N27" s="24">
        <v>0</v>
      </c>
      <c r="O27" s="24">
        <f t="shared" si="14"/>
        <v>5295200</v>
      </c>
    </row>
    <row r="28" spans="1:15" ht="63">
      <c r="A28" s="5" t="s">
        <v>31</v>
      </c>
      <c r="B28" s="3" t="s">
        <v>124</v>
      </c>
      <c r="C28" s="3" t="s">
        <v>97</v>
      </c>
      <c r="D28" s="3" t="s">
        <v>110</v>
      </c>
      <c r="E28" s="3" t="s">
        <v>110</v>
      </c>
      <c r="F28" s="3" t="s">
        <v>113</v>
      </c>
      <c r="G28" s="3" t="s">
        <v>110</v>
      </c>
      <c r="H28" s="3" t="s">
        <v>139</v>
      </c>
      <c r="I28" s="3" t="s">
        <v>93</v>
      </c>
      <c r="J28" s="24">
        <v>15729</v>
      </c>
      <c r="K28" s="24">
        <v>0</v>
      </c>
      <c r="L28" s="24">
        <f t="shared" si="13"/>
        <v>15729</v>
      </c>
      <c r="M28" s="24">
        <v>15729</v>
      </c>
      <c r="N28" s="24">
        <v>0</v>
      </c>
      <c r="O28" s="24">
        <f t="shared" si="14"/>
        <v>15729</v>
      </c>
    </row>
    <row r="29" spans="1:15" ht="78.75">
      <c r="A29" s="5" t="s">
        <v>32</v>
      </c>
      <c r="B29" s="3" t="s">
        <v>124</v>
      </c>
      <c r="C29" s="3" t="s">
        <v>97</v>
      </c>
      <c r="D29" s="3" t="s">
        <v>110</v>
      </c>
      <c r="E29" s="3" t="s">
        <v>110</v>
      </c>
      <c r="F29" s="3" t="s">
        <v>113</v>
      </c>
      <c r="G29" s="3" t="s">
        <v>110</v>
      </c>
      <c r="H29" s="3" t="s">
        <v>144</v>
      </c>
      <c r="I29" s="3" t="s">
        <v>93</v>
      </c>
      <c r="J29" s="24">
        <v>27194</v>
      </c>
      <c r="K29" s="24">
        <v>0</v>
      </c>
      <c r="L29" s="24">
        <f t="shared" si="13"/>
        <v>27194</v>
      </c>
      <c r="M29" s="24">
        <v>27194</v>
      </c>
      <c r="N29" s="24">
        <v>0</v>
      </c>
      <c r="O29" s="24">
        <f t="shared" si="14"/>
        <v>27194</v>
      </c>
    </row>
    <row r="30" spans="1:15" ht="239.25" customHeight="1">
      <c r="A30" s="5" t="s">
        <v>193</v>
      </c>
      <c r="B30" s="3" t="s">
        <v>124</v>
      </c>
      <c r="C30" s="3" t="s">
        <v>97</v>
      </c>
      <c r="D30" s="3" t="s">
        <v>110</v>
      </c>
      <c r="E30" s="3" t="s">
        <v>110</v>
      </c>
      <c r="F30" s="3" t="s">
        <v>113</v>
      </c>
      <c r="G30" s="3" t="s">
        <v>110</v>
      </c>
      <c r="H30" s="3" t="s">
        <v>126</v>
      </c>
      <c r="I30" s="3" t="s">
        <v>91</v>
      </c>
      <c r="J30" s="24">
        <v>25131458</v>
      </c>
      <c r="K30" s="24">
        <v>0</v>
      </c>
      <c r="L30" s="24">
        <f t="shared" si="13"/>
        <v>25131458</v>
      </c>
      <c r="M30" s="24">
        <v>25131458</v>
      </c>
      <c r="N30" s="24">
        <v>0</v>
      </c>
      <c r="O30" s="24">
        <f t="shared" si="14"/>
        <v>25131458</v>
      </c>
    </row>
    <row r="31" spans="1:15" ht="189">
      <c r="A31" s="5" t="s">
        <v>33</v>
      </c>
      <c r="B31" s="3" t="s">
        <v>124</v>
      </c>
      <c r="C31" s="3" t="s">
        <v>97</v>
      </c>
      <c r="D31" s="3" t="s">
        <v>110</v>
      </c>
      <c r="E31" s="3" t="s">
        <v>110</v>
      </c>
      <c r="F31" s="3" t="s">
        <v>113</v>
      </c>
      <c r="G31" s="3" t="s">
        <v>110</v>
      </c>
      <c r="H31" s="3" t="s">
        <v>126</v>
      </c>
      <c r="I31" s="3" t="s">
        <v>93</v>
      </c>
      <c r="J31" s="24">
        <v>137830</v>
      </c>
      <c r="K31" s="24">
        <v>0</v>
      </c>
      <c r="L31" s="24">
        <f t="shared" ref="L31:L60" si="15">J31+K31</f>
        <v>137830</v>
      </c>
      <c r="M31" s="24">
        <v>137830</v>
      </c>
      <c r="N31" s="24">
        <v>0</v>
      </c>
      <c r="O31" s="24">
        <f t="shared" si="14"/>
        <v>137830</v>
      </c>
    </row>
    <row r="32" spans="1:15" s="11" customFormat="1" ht="191.25" customHeight="1">
      <c r="A32" s="9" t="s">
        <v>40</v>
      </c>
      <c r="B32" s="10" t="s">
        <v>124</v>
      </c>
      <c r="C32" s="10" t="s">
        <v>97</v>
      </c>
      <c r="D32" s="10" t="s">
        <v>110</v>
      </c>
      <c r="E32" s="10" t="s">
        <v>110</v>
      </c>
      <c r="F32" s="10" t="s">
        <v>113</v>
      </c>
      <c r="G32" s="10" t="s">
        <v>97</v>
      </c>
      <c r="H32" s="10" t="s">
        <v>128</v>
      </c>
      <c r="I32" s="10" t="s">
        <v>93</v>
      </c>
      <c r="J32" s="24">
        <v>177055</v>
      </c>
      <c r="K32" s="24">
        <v>0</v>
      </c>
      <c r="L32" s="24">
        <f t="shared" si="15"/>
        <v>177055</v>
      </c>
      <c r="M32" s="26">
        <v>177055</v>
      </c>
      <c r="N32" s="24">
        <v>0</v>
      </c>
      <c r="O32" s="24">
        <f t="shared" si="14"/>
        <v>177055</v>
      </c>
    </row>
    <row r="33" spans="1:15" ht="150" customHeight="1">
      <c r="A33" s="5" t="s">
        <v>229</v>
      </c>
      <c r="B33" s="10" t="s">
        <v>124</v>
      </c>
      <c r="C33" s="10" t="s">
        <v>97</v>
      </c>
      <c r="D33" s="10" t="s">
        <v>110</v>
      </c>
      <c r="E33" s="10" t="s">
        <v>110</v>
      </c>
      <c r="F33" s="10" t="s">
        <v>113</v>
      </c>
      <c r="G33" s="10" t="s">
        <v>97</v>
      </c>
      <c r="H33" s="10" t="s">
        <v>222</v>
      </c>
      <c r="I33" s="10" t="s">
        <v>93</v>
      </c>
      <c r="J33" s="26">
        <v>904230</v>
      </c>
      <c r="K33" s="24">
        <v>0</v>
      </c>
      <c r="L33" s="24">
        <f>J33+K33</f>
        <v>904230</v>
      </c>
      <c r="M33" s="24">
        <v>904230</v>
      </c>
      <c r="N33" s="24">
        <v>0</v>
      </c>
      <c r="O33" s="24">
        <f>M33+N33</f>
        <v>904230</v>
      </c>
    </row>
    <row r="34" spans="1:15" ht="63">
      <c r="A34" s="5" t="s">
        <v>30</v>
      </c>
      <c r="B34" s="3" t="s">
        <v>124</v>
      </c>
      <c r="C34" s="3" t="s">
        <v>97</v>
      </c>
      <c r="D34" s="3" t="s">
        <v>111</v>
      </c>
      <c r="E34" s="3" t="s">
        <v>110</v>
      </c>
      <c r="F34" s="3" t="s">
        <v>113</v>
      </c>
      <c r="G34" s="3" t="s">
        <v>111</v>
      </c>
      <c r="H34" s="3" t="s">
        <v>127</v>
      </c>
      <c r="I34" s="3" t="s">
        <v>93</v>
      </c>
      <c r="J34" s="24">
        <f>30855+722600+2638000</f>
        <v>3391455</v>
      </c>
      <c r="K34" s="24">
        <v>0</v>
      </c>
      <c r="L34" s="24">
        <f t="shared" si="15"/>
        <v>3391455</v>
      </c>
      <c r="M34" s="24">
        <f>30855+722600+2638000</f>
        <v>3391455</v>
      </c>
      <c r="N34" s="24">
        <v>0</v>
      </c>
      <c r="O34" s="24">
        <f t="shared" si="14"/>
        <v>3391455</v>
      </c>
    </row>
    <row r="35" spans="1:15" ht="129.75" customHeight="1">
      <c r="A35" s="5" t="s">
        <v>194</v>
      </c>
      <c r="B35" s="3" t="s">
        <v>124</v>
      </c>
      <c r="C35" s="3" t="s">
        <v>97</v>
      </c>
      <c r="D35" s="3" t="s">
        <v>111</v>
      </c>
      <c r="E35" s="3" t="s">
        <v>110</v>
      </c>
      <c r="F35" s="3" t="s">
        <v>113</v>
      </c>
      <c r="G35" s="3" t="s">
        <v>111</v>
      </c>
      <c r="H35" s="3" t="s">
        <v>138</v>
      </c>
      <c r="I35" s="3" t="s">
        <v>91</v>
      </c>
      <c r="J35" s="24">
        <f>6824545.2+2061012+408300</f>
        <v>9293857.1999999993</v>
      </c>
      <c r="K35" s="24">
        <v>0</v>
      </c>
      <c r="L35" s="24">
        <f t="shared" si="15"/>
        <v>9293857.1999999993</v>
      </c>
      <c r="M35" s="24">
        <f>6824545.2+2061012+408300</f>
        <v>9293857.1999999993</v>
      </c>
      <c r="N35" s="24">
        <v>0</v>
      </c>
      <c r="O35" s="24">
        <f t="shared" si="14"/>
        <v>9293857.1999999993</v>
      </c>
    </row>
    <row r="36" spans="1:15" ht="78.75">
      <c r="A36" s="5" t="s">
        <v>34</v>
      </c>
      <c r="B36" s="3" t="s">
        <v>124</v>
      </c>
      <c r="C36" s="3" t="s">
        <v>97</v>
      </c>
      <c r="D36" s="3" t="s">
        <v>111</v>
      </c>
      <c r="E36" s="3" t="s">
        <v>110</v>
      </c>
      <c r="F36" s="3" t="s">
        <v>113</v>
      </c>
      <c r="G36" s="3" t="s">
        <v>111</v>
      </c>
      <c r="H36" s="3" t="s">
        <v>138</v>
      </c>
      <c r="I36" s="3" t="s">
        <v>93</v>
      </c>
      <c r="J36" s="24">
        <v>9531145</v>
      </c>
      <c r="K36" s="24">
        <v>0</v>
      </c>
      <c r="L36" s="24">
        <f t="shared" si="15"/>
        <v>9531145</v>
      </c>
      <c r="M36" s="24">
        <v>10276145</v>
      </c>
      <c r="N36" s="24">
        <v>0</v>
      </c>
      <c r="O36" s="24">
        <f t="shared" si="14"/>
        <v>10276145</v>
      </c>
    </row>
    <row r="37" spans="1:15" ht="63">
      <c r="A37" s="5" t="s">
        <v>80</v>
      </c>
      <c r="B37" s="3" t="s">
        <v>124</v>
      </c>
      <c r="C37" s="3" t="s">
        <v>97</v>
      </c>
      <c r="D37" s="3" t="s">
        <v>111</v>
      </c>
      <c r="E37" s="3" t="s">
        <v>110</v>
      </c>
      <c r="F37" s="3" t="s">
        <v>113</v>
      </c>
      <c r="G37" s="3" t="s">
        <v>111</v>
      </c>
      <c r="H37" s="3" t="s">
        <v>138</v>
      </c>
      <c r="I37" s="3" t="s">
        <v>95</v>
      </c>
      <c r="J37" s="24">
        <v>172411</v>
      </c>
      <c r="K37" s="24">
        <v>0</v>
      </c>
      <c r="L37" s="24">
        <f t="shared" si="15"/>
        <v>172411</v>
      </c>
      <c r="M37" s="24">
        <v>172411</v>
      </c>
      <c r="N37" s="24">
        <v>0</v>
      </c>
      <c r="O37" s="24">
        <f t="shared" si="14"/>
        <v>172411</v>
      </c>
    </row>
    <row r="38" spans="1:15" ht="63">
      <c r="A38" s="5" t="s">
        <v>35</v>
      </c>
      <c r="B38" s="3" t="s">
        <v>124</v>
      </c>
      <c r="C38" s="3" t="s">
        <v>97</v>
      </c>
      <c r="D38" s="3" t="s">
        <v>111</v>
      </c>
      <c r="E38" s="3" t="s">
        <v>110</v>
      </c>
      <c r="F38" s="3" t="s">
        <v>113</v>
      </c>
      <c r="G38" s="3" t="s">
        <v>111</v>
      </c>
      <c r="H38" s="3" t="s">
        <v>139</v>
      </c>
      <c r="I38" s="3" t="s">
        <v>93</v>
      </c>
      <c r="J38" s="24">
        <v>21000</v>
      </c>
      <c r="K38" s="24">
        <v>0</v>
      </c>
      <c r="L38" s="24">
        <f t="shared" si="15"/>
        <v>21000</v>
      </c>
      <c r="M38" s="24">
        <v>21000</v>
      </c>
      <c r="N38" s="24">
        <v>0</v>
      </c>
      <c r="O38" s="24">
        <f t="shared" si="14"/>
        <v>21000</v>
      </c>
    </row>
    <row r="39" spans="1:15" ht="78.75">
      <c r="A39" s="5" t="s">
        <v>32</v>
      </c>
      <c r="B39" s="3" t="s">
        <v>124</v>
      </c>
      <c r="C39" s="3" t="s">
        <v>97</v>
      </c>
      <c r="D39" s="3" t="s">
        <v>111</v>
      </c>
      <c r="E39" s="3" t="s">
        <v>110</v>
      </c>
      <c r="F39" s="3" t="s">
        <v>113</v>
      </c>
      <c r="G39" s="3" t="s">
        <v>111</v>
      </c>
      <c r="H39" s="3" t="s">
        <v>144</v>
      </c>
      <c r="I39" s="3" t="s">
        <v>93</v>
      </c>
      <c r="J39" s="24">
        <v>127600</v>
      </c>
      <c r="K39" s="24">
        <v>0</v>
      </c>
      <c r="L39" s="24">
        <f t="shared" si="15"/>
        <v>127600</v>
      </c>
      <c r="M39" s="24">
        <v>127600</v>
      </c>
      <c r="N39" s="24">
        <v>0</v>
      </c>
      <c r="O39" s="24">
        <f t="shared" si="14"/>
        <v>127600</v>
      </c>
    </row>
    <row r="40" spans="1:15" ht="345.75" customHeight="1">
      <c r="A40" s="5" t="s">
        <v>201</v>
      </c>
      <c r="B40" s="3" t="s">
        <v>124</v>
      </c>
      <c r="C40" s="3" t="s">
        <v>97</v>
      </c>
      <c r="D40" s="3" t="s">
        <v>111</v>
      </c>
      <c r="E40" s="3" t="s">
        <v>110</v>
      </c>
      <c r="F40" s="3" t="s">
        <v>113</v>
      </c>
      <c r="G40" s="3" t="s">
        <v>111</v>
      </c>
      <c r="H40" s="3" t="s">
        <v>200</v>
      </c>
      <c r="I40" s="3" t="s">
        <v>91</v>
      </c>
      <c r="J40" s="24">
        <v>3671640</v>
      </c>
      <c r="K40" s="24">
        <v>0</v>
      </c>
      <c r="L40" s="24">
        <f t="shared" si="15"/>
        <v>3671640</v>
      </c>
      <c r="M40" s="24">
        <v>3671640</v>
      </c>
      <c r="N40" s="24">
        <v>0</v>
      </c>
      <c r="O40" s="24">
        <f t="shared" si="14"/>
        <v>3671640</v>
      </c>
    </row>
    <row r="41" spans="1:15" ht="273" customHeight="1">
      <c r="A41" s="5" t="s">
        <v>214</v>
      </c>
      <c r="B41" s="3" t="s">
        <v>124</v>
      </c>
      <c r="C41" s="3" t="s">
        <v>97</v>
      </c>
      <c r="D41" s="3" t="s">
        <v>111</v>
      </c>
      <c r="E41" s="3" t="s">
        <v>110</v>
      </c>
      <c r="F41" s="3" t="s">
        <v>113</v>
      </c>
      <c r="G41" s="3" t="s">
        <v>111</v>
      </c>
      <c r="H41" s="3" t="s">
        <v>215</v>
      </c>
      <c r="I41" s="3" t="s">
        <v>91</v>
      </c>
      <c r="J41" s="24">
        <v>2202984</v>
      </c>
      <c r="K41" s="24">
        <v>0</v>
      </c>
      <c r="L41" s="24">
        <f t="shared" si="15"/>
        <v>2202984</v>
      </c>
      <c r="M41" s="24">
        <v>2202984</v>
      </c>
      <c r="N41" s="24">
        <v>0</v>
      </c>
      <c r="O41" s="24">
        <f t="shared" si="14"/>
        <v>2202984</v>
      </c>
    </row>
    <row r="42" spans="1:15" ht="300" customHeight="1">
      <c r="A42" s="5" t="s">
        <v>88</v>
      </c>
      <c r="B42" s="3" t="s">
        <v>124</v>
      </c>
      <c r="C42" s="3" t="s">
        <v>97</v>
      </c>
      <c r="D42" s="3" t="s">
        <v>111</v>
      </c>
      <c r="E42" s="3" t="s">
        <v>110</v>
      </c>
      <c r="F42" s="3" t="s">
        <v>113</v>
      </c>
      <c r="G42" s="3" t="s">
        <v>111</v>
      </c>
      <c r="H42" s="3" t="s">
        <v>143</v>
      </c>
      <c r="I42" s="3" t="s">
        <v>91</v>
      </c>
      <c r="J42" s="24">
        <v>42128007</v>
      </c>
      <c r="K42" s="24">
        <v>0</v>
      </c>
      <c r="L42" s="24">
        <f t="shared" si="15"/>
        <v>42128007</v>
      </c>
      <c r="M42" s="24">
        <v>42128007</v>
      </c>
      <c r="N42" s="24">
        <v>0</v>
      </c>
      <c r="O42" s="24">
        <f t="shared" si="14"/>
        <v>42128007</v>
      </c>
    </row>
    <row r="43" spans="1:15" ht="252">
      <c r="A43" s="5" t="s">
        <v>36</v>
      </c>
      <c r="B43" s="3" t="s">
        <v>124</v>
      </c>
      <c r="C43" s="3" t="s">
        <v>97</v>
      </c>
      <c r="D43" s="3" t="s">
        <v>111</v>
      </c>
      <c r="E43" s="3" t="s">
        <v>110</v>
      </c>
      <c r="F43" s="3" t="s">
        <v>113</v>
      </c>
      <c r="G43" s="3" t="s">
        <v>111</v>
      </c>
      <c r="H43" s="3" t="s">
        <v>143</v>
      </c>
      <c r="I43" s="3" t="s">
        <v>93</v>
      </c>
      <c r="J43" s="24">
        <v>875507</v>
      </c>
      <c r="K43" s="24">
        <v>0</v>
      </c>
      <c r="L43" s="24">
        <f t="shared" si="15"/>
        <v>875507</v>
      </c>
      <c r="M43" s="24">
        <v>875507</v>
      </c>
      <c r="N43" s="24">
        <v>0</v>
      </c>
      <c r="O43" s="24">
        <f t="shared" si="14"/>
        <v>875507</v>
      </c>
    </row>
    <row r="44" spans="1:15" ht="409.5">
      <c r="A44" s="5" t="s">
        <v>226</v>
      </c>
      <c r="B44" s="3" t="s">
        <v>124</v>
      </c>
      <c r="C44" s="3" t="s">
        <v>97</v>
      </c>
      <c r="D44" s="3" t="s">
        <v>111</v>
      </c>
      <c r="E44" s="3" t="s">
        <v>110</v>
      </c>
      <c r="F44" s="3" t="s">
        <v>113</v>
      </c>
      <c r="G44" s="3" t="s">
        <v>97</v>
      </c>
      <c r="H44" s="3" t="s">
        <v>203</v>
      </c>
      <c r="I44" s="3" t="s">
        <v>93</v>
      </c>
      <c r="J44" s="24">
        <v>249033</v>
      </c>
      <c r="K44" s="24">
        <v>0</v>
      </c>
      <c r="L44" s="24">
        <f t="shared" si="15"/>
        <v>249033</v>
      </c>
      <c r="M44" s="24">
        <v>258173.9</v>
      </c>
      <c r="N44" s="24">
        <v>0</v>
      </c>
      <c r="O44" s="24">
        <f t="shared" si="14"/>
        <v>258173.9</v>
      </c>
    </row>
    <row r="45" spans="1:15" ht="173.25">
      <c r="A45" s="5" t="s">
        <v>202</v>
      </c>
      <c r="B45" s="3" t="s">
        <v>124</v>
      </c>
      <c r="C45" s="3" t="s">
        <v>97</v>
      </c>
      <c r="D45" s="3" t="s">
        <v>111</v>
      </c>
      <c r="E45" s="3" t="s">
        <v>110</v>
      </c>
      <c r="F45" s="3" t="s">
        <v>113</v>
      </c>
      <c r="G45" s="3" t="s">
        <v>97</v>
      </c>
      <c r="H45" s="3" t="s">
        <v>150</v>
      </c>
      <c r="I45" s="3" t="s">
        <v>93</v>
      </c>
      <c r="J45" s="24">
        <v>4075134.3</v>
      </c>
      <c r="K45" s="24">
        <v>0</v>
      </c>
      <c r="L45" s="24">
        <f t="shared" si="15"/>
        <v>4075134.3</v>
      </c>
      <c r="M45" s="24">
        <v>4019277.86</v>
      </c>
      <c r="N45" s="24">
        <v>0</v>
      </c>
      <c r="O45" s="24">
        <f t="shared" si="14"/>
        <v>4019277.86</v>
      </c>
    </row>
    <row r="46" spans="1:15" ht="180.75" customHeight="1">
      <c r="A46" s="23" t="s">
        <v>207</v>
      </c>
      <c r="B46" s="10" t="s">
        <v>124</v>
      </c>
      <c r="C46" s="10" t="s">
        <v>97</v>
      </c>
      <c r="D46" s="10" t="s">
        <v>111</v>
      </c>
      <c r="E46" s="10" t="s">
        <v>110</v>
      </c>
      <c r="F46" s="10" t="s">
        <v>113</v>
      </c>
      <c r="G46" s="10" t="s">
        <v>205</v>
      </c>
      <c r="H46" s="10" t="s">
        <v>206</v>
      </c>
      <c r="I46" s="10" t="s">
        <v>91</v>
      </c>
      <c r="J46" s="24">
        <v>1141895.7</v>
      </c>
      <c r="K46" s="24">
        <v>0</v>
      </c>
      <c r="L46" s="24">
        <f t="shared" si="15"/>
        <v>1141895.7</v>
      </c>
      <c r="M46" s="24">
        <v>1272495.8</v>
      </c>
      <c r="N46" s="24">
        <v>0</v>
      </c>
      <c r="O46" s="24">
        <f t="shared" si="14"/>
        <v>1272495.8</v>
      </c>
    </row>
    <row r="47" spans="1:15" ht="80.25" customHeight="1">
      <c r="A47" s="5" t="s">
        <v>54</v>
      </c>
      <c r="B47" s="3" t="s">
        <v>124</v>
      </c>
      <c r="C47" s="3" t="s">
        <v>97</v>
      </c>
      <c r="D47" s="3" t="s">
        <v>112</v>
      </c>
      <c r="E47" s="3" t="s">
        <v>110</v>
      </c>
      <c r="F47" s="3" t="s">
        <v>113</v>
      </c>
      <c r="G47" s="3" t="s">
        <v>112</v>
      </c>
      <c r="H47" s="3" t="s">
        <v>145</v>
      </c>
      <c r="I47" s="10" t="s">
        <v>108</v>
      </c>
      <c r="J47" s="24">
        <v>4624838</v>
      </c>
      <c r="K47" s="24">
        <v>0</v>
      </c>
      <c r="L47" s="24">
        <f t="shared" si="15"/>
        <v>4624838</v>
      </c>
      <c r="M47" s="24">
        <v>4674838</v>
      </c>
      <c r="N47" s="24">
        <v>0</v>
      </c>
      <c r="O47" s="24">
        <f t="shared" si="14"/>
        <v>4674838</v>
      </c>
    </row>
    <row r="48" spans="1:15" ht="94.5" customHeight="1">
      <c r="A48" s="5" t="s">
        <v>55</v>
      </c>
      <c r="B48" s="3" t="s">
        <v>124</v>
      </c>
      <c r="C48" s="3" t="s">
        <v>97</v>
      </c>
      <c r="D48" s="3" t="s">
        <v>112</v>
      </c>
      <c r="E48" s="3" t="s">
        <v>109</v>
      </c>
      <c r="F48" s="3" t="s">
        <v>113</v>
      </c>
      <c r="G48" s="3" t="s">
        <v>110</v>
      </c>
      <c r="H48" s="3" t="s">
        <v>159</v>
      </c>
      <c r="I48" s="10" t="s">
        <v>108</v>
      </c>
      <c r="J48" s="24">
        <v>5317659.08</v>
      </c>
      <c r="K48" s="24">
        <v>0</v>
      </c>
      <c r="L48" s="24">
        <f t="shared" si="15"/>
        <v>5317659.08</v>
      </c>
      <c r="M48" s="24">
        <v>5417659.0800000001</v>
      </c>
      <c r="N48" s="24">
        <v>0</v>
      </c>
      <c r="O48" s="24">
        <f t="shared" si="14"/>
        <v>5417659.0800000001</v>
      </c>
    </row>
    <row r="49" spans="1:15" ht="94.5">
      <c r="A49" s="5" t="s">
        <v>37</v>
      </c>
      <c r="B49" s="3" t="s">
        <v>124</v>
      </c>
      <c r="C49" s="3" t="s">
        <v>97</v>
      </c>
      <c r="D49" s="3" t="s">
        <v>106</v>
      </c>
      <c r="E49" s="3" t="s">
        <v>110</v>
      </c>
      <c r="F49" s="3" t="s">
        <v>113</v>
      </c>
      <c r="G49" s="3" t="s">
        <v>107</v>
      </c>
      <c r="H49" s="3" t="s">
        <v>89</v>
      </c>
      <c r="I49" s="3" t="s">
        <v>93</v>
      </c>
      <c r="J49" s="24">
        <f>20874+387660</f>
        <v>408534</v>
      </c>
      <c r="K49" s="24">
        <v>0</v>
      </c>
      <c r="L49" s="24">
        <f t="shared" si="15"/>
        <v>408534</v>
      </c>
      <c r="M49" s="24">
        <f>20874+387660</f>
        <v>408534</v>
      </c>
      <c r="N49" s="24">
        <v>0</v>
      </c>
      <c r="O49" s="24">
        <f t="shared" si="14"/>
        <v>408534</v>
      </c>
    </row>
    <row r="50" spans="1:15" ht="110.25">
      <c r="A50" s="5" t="s">
        <v>38</v>
      </c>
      <c r="B50" s="3" t="s">
        <v>124</v>
      </c>
      <c r="C50" s="3" t="s">
        <v>97</v>
      </c>
      <c r="D50" s="3" t="s">
        <v>106</v>
      </c>
      <c r="E50" s="3" t="s">
        <v>110</v>
      </c>
      <c r="F50" s="3" t="s">
        <v>113</v>
      </c>
      <c r="G50" s="3" t="s">
        <v>107</v>
      </c>
      <c r="H50" s="3" t="s">
        <v>129</v>
      </c>
      <c r="I50" s="3" t="s">
        <v>93</v>
      </c>
      <c r="J50" s="24">
        <v>29820</v>
      </c>
      <c r="K50" s="24">
        <v>0</v>
      </c>
      <c r="L50" s="24">
        <f t="shared" si="15"/>
        <v>29820</v>
      </c>
      <c r="M50" s="24">
        <v>29820</v>
      </c>
      <c r="N50" s="24">
        <v>0</v>
      </c>
      <c r="O50" s="24">
        <f t="shared" si="14"/>
        <v>29820</v>
      </c>
    </row>
    <row r="51" spans="1:15" ht="144" customHeight="1">
      <c r="A51" s="5" t="s">
        <v>195</v>
      </c>
      <c r="B51" s="3" t="s">
        <v>124</v>
      </c>
      <c r="C51" s="3" t="s">
        <v>97</v>
      </c>
      <c r="D51" s="3" t="s">
        <v>106</v>
      </c>
      <c r="E51" s="3" t="s">
        <v>110</v>
      </c>
      <c r="F51" s="3" t="s">
        <v>113</v>
      </c>
      <c r="G51" s="3" t="s">
        <v>98</v>
      </c>
      <c r="H51" s="3" t="s">
        <v>146</v>
      </c>
      <c r="I51" s="3" t="s">
        <v>91</v>
      </c>
      <c r="J51" s="24">
        <f>3265109.4+986063</f>
        <v>4251172.4000000004</v>
      </c>
      <c r="K51" s="24">
        <v>0</v>
      </c>
      <c r="L51" s="24">
        <f t="shared" si="15"/>
        <v>4251172.4000000004</v>
      </c>
      <c r="M51" s="24">
        <v>4251172.4000000004</v>
      </c>
      <c r="N51" s="24">
        <v>0</v>
      </c>
      <c r="O51" s="24">
        <f t="shared" si="14"/>
        <v>4251172.4000000004</v>
      </c>
    </row>
    <row r="52" spans="1:15" ht="95.25" customHeight="1">
      <c r="A52" s="5" t="s">
        <v>41</v>
      </c>
      <c r="B52" s="3" t="s">
        <v>124</v>
      </c>
      <c r="C52" s="3" t="s">
        <v>97</v>
      </c>
      <c r="D52" s="3" t="s">
        <v>106</v>
      </c>
      <c r="E52" s="3" t="s">
        <v>110</v>
      </c>
      <c r="F52" s="3" t="s">
        <v>113</v>
      </c>
      <c r="G52" s="3" t="s">
        <v>98</v>
      </c>
      <c r="H52" s="3" t="s">
        <v>146</v>
      </c>
      <c r="I52" s="3" t="s">
        <v>93</v>
      </c>
      <c r="J52" s="24">
        <v>100404</v>
      </c>
      <c r="K52" s="24">
        <v>0</v>
      </c>
      <c r="L52" s="24">
        <f t="shared" si="15"/>
        <v>100404</v>
      </c>
      <c r="M52" s="24">
        <v>100404</v>
      </c>
      <c r="N52" s="24">
        <v>0</v>
      </c>
      <c r="O52" s="24">
        <f t="shared" si="14"/>
        <v>100404</v>
      </c>
    </row>
    <row r="53" spans="1:15" ht="78.75">
      <c r="A53" s="5" t="s">
        <v>81</v>
      </c>
      <c r="B53" s="3" t="s">
        <v>124</v>
      </c>
      <c r="C53" s="3" t="s">
        <v>97</v>
      </c>
      <c r="D53" s="3" t="s">
        <v>106</v>
      </c>
      <c r="E53" s="3" t="s">
        <v>110</v>
      </c>
      <c r="F53" s="3" t="s">
        <v>113</v>
      </c>
      <c r="G53" s="3" t="s">
        <v>98</v>
      </c>
      <c r="H53" s="3" t="s">
        <v>146</v>
      </c>
      <c r="I53" s="3" t="s">
        <v>95</v>
      </c>
      <c r="J53" s="24">
        <v>6000</v>
      </c>
      <c r="K53" s="24">
        <v>0</v>
      </c>
      <c r="L53" s="24">
        <f t="shared" si="15"/>
        <v>6000</v>
      </c>
      <c r="M53" s="24">
        <v>6000</v>
      </c>
      <c r="N53" s="24">
        <v>0</v>
      </c>
      <c r="O53" s="24">
        <f t="shared" si="14"/>
        <v>6000</v>
      </c>
    </row>
    <row r="54" spans="1:15" ht="126">
      <c r="A54" s="5" t="s">
        <v>196</v>
      </c>
      <c r="B54" s="3" t="s">
        <v>124</v>
      </c>
      <c r="C54" s="3" t="s">
        <v>97</v>
      </c>
      <c r="D54" s="3" t="s">
        <v>106</v>
      </c>
      <c r="E54" s="3" t="s">
        <v>98</v>
      </c>
      <c r="F54" s="3" t="s">
        <v>113</v>
      </c>
      <c r="G54" s="3" t="s">
        <v>110</v>
      </c>
      <c r="H54" s="3" t="s">
        <v>134</v>
      </c>
      <c r="I54" s="3" t="s">
        <v>91</v>
      </c>
      <c r="J54" s="24">
        <f>2177117+657489</f>
        <v>2834606</v>
      </c>
      <c r="K54" s="24">
        <v>0</v>
      </c>
      <c r="L54" s="24">
        <f t="shared" si="15"/>
        <v>2834606</v>
      </c>
      <c r="M54" s="24">
        <v>2834606</v>
      </c>
      <c r="N54" s="24">
        <v>0</v>
      </c>
      <c r="O54" s="24">
        <f t="shared" si="14"/>
        <v>2834606</v>
      </c>
    </row>
    <row r="55" spans="1:15" ht="78.75">
      <c r="A55" s="5" t="s">
        <v>23</v>
      </c>
      <c r="B55" s="3" t="s">
        <v>124</v>
      </c>
      <c r="C55" s="3" t="s">
        <v>97</v>
      </c>
      <c r="D55" s="3" t="s">
        <v>106</v>
      </c>
      <c r="E55" s="3" t="s">
        <v>98</v>
      </c>
      <c r="F55" s="3" t="s">
        <v>113</v>
      </c>
      <c r="G55" s="3" t="s">
        <v>110</v>
      </c>
      <c r="H55" s="3" t="s">
        <v>134</v>
      </c>
      <c r="I55" s="3" t="s">
        <v>93</v>
      </c>
      <c r="J55" s="24">
        <v>22548</v>
      </c>
      <c r="K55" s="24">
        <v>0</v>
      </c>
      <c r="L55" s="24">
        <f t="shared" si="15"/>
        <v>22548</v>
      </c>
      <c r="M55" s="24">
        <v>22548</v>
      </c>
      <c r="N55" s="24">
        <v>0</v>
      </c>
      <c r="O55" s="24">
        <f t="shared" si="14"/>
        <v>22548</v>
      </c>
    </row>
    <row r="56" spans="1:15" ht="47.25">
      <c r="A56" s="5" t="s">
        <v>82</v>
      </c>
      <c r="B56" s="3" t="s">
        <v>124</v>
      </c>
      <c r="C56" s="3" t="s">
        <v>97</v>
      </c>
      <c r="D56" s="3" t="s">
        <v>106</v>
      </c>
      <c r="E56" s="3" t="s">
        <v>98</v>
      </c>
      <c r="F56" s="3" t="s">
        <v>113</v>
      </c>
      <c r="G56" s="3" t="s">
        <v>110</v>
      </c>
      <c r="H56" s="3" t="s">
        <v>134</v>
      </c>
      <c r="I56" s="3" t="s">
        <v>95</v>
      </c>
      <c r="J56" s="24">
        <v>10000</v>
      </c>
      <c r="K56" s="24">
        <v>0</v>
      </c>
      <c r="L56" s="24">
        <f t="shared" si="15"/>
        <v>10000</v>
      </c>
      <c r="M56" s="24">
        <v>10000</v>
      </c>
      <c r="N56" s="24">
        <v>0</v>
      </c>
      <c r="O56" s="24">
        <f t="shared" si="14"/>
        <v>10000</v>
      </c>
    </row>
    <row r="57" spans="1:15" ht="409.5">
      <c r="A57" s="5" t="s">
        <v>209</v>
      </c>
      <c r="B57" s="10" t="s">
        <v>124</v>
      </c>
      <c r="C57" s="10" t="s">
        <v>99</v>
      </c>
      <c r="D57" s="10" t="s">
        <v>109</v>
      </c>
      <c r="E57" s="10" t="s">
        <v>110</v>
      </c>
      <c r="F57" s="10" t="s">
        <v>113</v>
      </c>
      <c r="G57" s="10" t="s">
        <v>97</v>
      </c>
      <c r="H57" s="10" t="s">
        <v>208</v>
      </c>
      <c r="I57" s="10" t="s">
        <v>93</v>
      </c>
      <c r="J57" s="26">
        <v>249508.58</v>
      </c>
      <c r="K57" s="24">
        <v>0</v>
      </c>
      <c r="L57" s="24">
        <f t="shared" si="15"/>
        <v>249508.58</v>
      </c>
      <c r="M57" s="24">
        <v>281727.40000000002</v>
      </c>
      <c r="N57" s="24">
        <v>0</v>
      </c>
      <c r="O57" s="24">
        <f t="shared" si="14"/>
        <v>281727.40000000002</v>
      </c>
    </row>
    <row r="58" spans="1:15" ht="126">
      <c r="A58" s="5" t="s">
        <v>68</v>
      </c>
      <c r="B58" s="3" t="s">
        <v>124</v>
      </c>
      <c r="C58" s="3" t="s">
        <v>99</v>
      </c>
      <c r="D58" s="3" t="s">
        <v>109</v>
      </c>
      <c r="E58" s="3" t="s">
        <v>110</v>
      </c>
      <c r="F58" s="3" t="s">
        <v>113</v>
      </c>
      <c r="G58" s="3" t="s">
        <v>97</v>
      </c>
      <c r="H58" s="3" t="s">
        <v>130</v>
      </c>
      <c r="I58" s="3" t="s">
        <v>100</v>
      </c>
      <c r="J58" s="24">
        <v>500418.29</v>
      </c>
      <c r="K58" s="24">
        <v>0</v>
      </c>
      <c r="L58" s="24">
        <f t="shared" si="15"/>
        <v>500418.29</v>
      </c>
      <c r="M58" s="24">
        <v>500418.29</v>
      </c>
      <c r="N58" s="24">
        <v>0</v>
      </c>
      <c r="O58" s="24">
        <f t="shared" si="14"/>
        <v>500418.29</v>
      </c>
    </row>
    <row r="59" spans="1:15" ht="145.5" customHeight="1">
      <c r="A59" s="9" t="s">
        <v>231</v>
      </c>
      <c r="B59" s="3" t="s">
        <v>124</v>
      </c>
      <c r="C59" s="3" t="s">
        <v>99</v>
      </c>
      <c r="D59" s="3" t="s">
        <v>96</v>
      </c>
      <c r="E59" s="3" t="s">
        <v>110</v>
      </c>
      <c r="F59" s="3" t="s">
        <v>113</v>
      </c>
      <c r="G59" s="3" t="s">
        <v>97</v>
      </c>
      <c r="H59" s="3" t="s">
        <v>230</v>
      </c>
      <c r="I59" s="3" t="s">
        <v>100</v>
      </c>
      <c r="J59" s="24">
        <v>0</v>
      </c>
      <c r="K59" s="24">
        <f>1010000+100000</f>
        <v>1110000</v>
      </c>
      <c r="L59" s="24">
        <f t="shared" si="15"/>
        <v>1110000</v>
      </c>
      <c r="M59" s="24">
        <v>0</v>
      </c>
      <c r="N59" s="24">
        <f>1010000+100000</f>
        <v>1110000</v>
      </c>
      <c r="O59" s="24">
        <f t="shared" si="14"/>
        <v>1110000</v>
      </c>
    </row>
    <row r="60" spans="1:15" ht="127.5" customHeight="1">
      <c r="A60" s="9" t="s">
        <v>51</v>
      </c>
      <c r="B60" s="3" t="s">
        <v>124</v>
      </c>
      <c r="C60" s="3" t="s">
        <v>90</v>
      </c>
      <c r="D60" s="3" t="s">
        <v>110</v>
      </c>
      <c r="E60" s="3" t="s">
        <v>109</v>
      </c>
      <c r="F60" s="3" t="s">
        <v>113</v>
      </c>
      <c r="G60" s="3" t="s">
        <v>111</v>
      </c>
      <c r="H60" s="3" t="s">
        <v>160</v>
      </c>
      <c r="I60" s="3" t="s">
        <v>108</v>
      </c>
      <c r="J60" s="24">
        <v>465750</v>
      </c>
      <c r="K60" s="24">
        <v>0</v>
      </c>
      <c r="L60" s="24">
        <f t="shared" si="15"/>
        <v>465750</v>
      </c>
      <c r="M60" s="24">
        <v>465750</v>
      </c>
      <c r="N60" s="24">
        <v>0</v>
      </c>
      <c r="O60" s="24">
        <f t="shared" si="14"/>
        <v>465750</v>
      </c>
    </row>
    <row r="61" spans="1:15" s="7" customFormat="1" ht="31.5">
      <c r="A61" s="12" t="s">
        <v>186</v>
      </c>
      <c r="B61" s="19" t="s">
        <v>118</v>
      </c>
      <c r="C61" s="16"/>
      <c r="D61" s="16"/>
      <c r="E61" s="16"/>
      <c r="F61" s="16"/>
      <c r="G61" s="16"/>
      <c r="H61" s="16"/>
      <c r="I61" s="16"/>
      <c r="J61" s="18">
        <f>SUM(J62:J67)</f>
        <v>5982623</v>
      </c>
      <c r="K61" s="18">
        <f t="shared" ref="K61:L61" si="16">SUM(K62:K67)</f>
        <v>-29736</v>
      </c>
      <c r="L61" s="18">
        <f t="shared" si="16"/>
        <v>5952887</v>
      </c>
      <c r="M61" s="18">
        <f>SUM(M62:M67)</f>
        <v>5982623</v>
      </c>
      <c r="N61" s="18">
        <f t="shared" ref="N61" si="17">SUM(N62:N67)</f>
        <v>-29736</v>
      </c>
      <c r="O61" s="18">
        <f t="shared" ref="O61" si="18">SUM(O62:O67)</f>
        <v>5952887</v>
      </c>
    </row>
    <row r="62" spans="1:15" ht="126">
      <c r="A62" s="5" t="s">
        <v>196</v>
      </c>
      <c r="B62" s="3" t="s">
        <v>118</v>
      </c>
      <c r="C62" s="3" t="s">
        <v>110</v>
      </c>
      <c r="D62" s="3" t="s">
        <v>96</v>
      </c>
      <c r="E62" s="3" t="s">
        <v>98</v>
      </c>
      <c r="F62" s="3" t="s">
        <v>113</v>
      </c>
      <c r="G62" s="3" t="s">
        <v>110</v>
      </c>
      <c r="H62" s="3" t="s">
        <v>134</v>
      </c>
      <c r="I62" s="3" t="s">
        <v>91</v>
      </c>
      <c r="J62" s="24">
        <f>4485156+1354517</f>
        <v>5839673</v>
      </c>
      <c r="K62" s="24">
        <v>0</v>
      </c>
      <c r="L62" s="24">
        <f t="shared" ref="L62:L67" si="19">J62+K62</f>
        <v>5839673</v>
      </c>
      <c r="M62" s="24">
        <v>5839673</v>
      </c>
      <c r="N62" s="24">
        <v>0</v>
      </c>
      <c r="O62" s="24">
        <f t="shared" ref="O62:O67" si="20">M62+N62</f>
        <v>5839673</v>
      </c>
    </row>
    <row r="63" spans="1:15" ht="78.75">
      <c r="A63" s="5" t="s">
        <v>23</v>
      </c>
      <c r="B63" s="3" t="s">
        <v>118</v>
      </c>
      <c r="C63" s="3" t="s">
        <v>110</v>
      </c>
      <c r="D63" s="3" t="s">
        <v>96</v>
      </c>
      <c r="E63" s="3" t="s">
        <v>98</v>
      </c>
      <c r="F63" s="3" t="s">
        <v>113</v>
      </c>
      <c r="G63" s="3" t="s">
        <v>110</v>
      </c>
      <c r="H63" s="3" t="s">
        <v>134</v>
      </c>
      <c r="I63" s="3" t="s">
        <v>93</v>
      </c>
      <c r="J63" s="24">
        <v>32400</v>
      </c>
      <c r="K63" s="24">
        <v>0</v>
      </c>
      <c r="L63" s="24">
        <f t="shared" si="19"/>
        <v>32400</v>
      </c>
      <c r="M63" s="24">
        <v>32400</v>
      </c>
      <c r="N63" s="24">
        <v>0</v>
      </c>
      <c r="O63" s="24">
        <f t="shared" si="20"/>
        <v>32400</v>
      </c>
    </row>
    <row r="64" spans="1:15" ht="157.5">
      <c r="A64" s="5" t="s">
        <v>197</v>
      </c>
      <c r="B64" s="3" t="s">
        <v>118</v>
      </c>
      <c r="C64" s="3" t="s">
        <v>110</v>
      </c>
      <c r="D64" s="3" t="s">
        <v>96</v>
      </c>
      <c r="E64" s="3" t="s">
        <v>98</v>
      </c>
      <c r="F64" s="3" t="s">
        <v>113</v>
      </c>
      <c r="G64" s="3" t="s">
        <v>110</v>
      </c>
      <c r="H64" s="3" t="s">
        <v>162</v>
      </c>
      <c r="I64" s="3" t="s">
        <v>91</v>
      </c>
      <c r="J64" s="24">
        <v>17288</v>
      </c>
      <c r="K64" s="24">
        <v>0</v>
      </c>
      <c r="L64" s="24">
        <f t="shared" si="19"/>
        <v>17288</v>
      </c>
      <c r="M64" s="24">
        <v>17288</v>
      </c>
      <c r="N64" s="24">
        <v>0</v>
      </c>
      <c r="O64" s="24">
        <f t="shared" si="20"/>
        <v>17288</v>
      </c>
    </row>
    <row r="65" spans="1:15" ht="157.5">
      <c r="A65" s="5" t="s">
        <v>198</v>
      </c>
      <c r="B65" s="3" t="s">
        <v>118</v>
      </c>
      <c r="C65" s="3" t="s">
        <v>110</v>
      </c>
      <c r="D65" s="3" t="s">
        <v>96</v>
      </c>
      <c r="E65" s="3" t="s">
        <v>98</v>
      </c>
      <c r="F65" s="3" t="s">
        <v>113</v>
      </c>
      <c r="G65" s="3" t="s">
        <v>110</v>
      </c>
      <c r="H65" s="3" t="s">
        <v>163</v>
      </c>
      <c r="I65" s="3" t="s">
        <v>91</v>
      </c>
      <c r="J65" s="24">
        <v>48200</v>
      </c>
      <c r="K65" s="24">
        <v>0</v>
      </c>
      <c r="L65" s="24">
        <f t="shared" si="19"/>
        <v>48200</v>
      </c>
      <c r="M65" s="24">
        <v>48200</v>
      </c>
      <c r="N65" s="24">
        <v>0</v>
      </c>
      <c r="O65" s="24">
        <f t="shared" si="20"/>
        <v>48200</v>
      </c>
    </row>
    <row r="66" spans="1:15" ht="157.5">
      <c r="A66" s="5" t="s">
        <v>0</v>
      </c>
      <c r="B66" s="3" t="s">
        <v>118</v>
      </c>
      <c r="C66" s="3" t="s">
        <v>110</v>
      </c>
      <c r="D66" s="3" t="s">
        <v>96</v>
      </c>
      <c r="E66" s="3" t="s">
        <v>98</v>
      </c>
      <c r="F66" s="3" t="s">
        <v>113</v>
      </c>
      <c r="G66" s="3" t="s">
        <v>110</v>
      </c>
      <c r="H66" s="3" t="s">
        <v>164</v>
      </c>
      <c r="I66" s="3" t="s">
        <v>91</v>
      </c>
      <c r="J66" s="24">
        <v>15326</v>
      </c>
      <c r="K66" s="24">
        <v>0</v>
      </c>
      <c r="L66" s="24">
        <f t="shared" si="19"/>
        <v>15326</v>
      </c>
      <c r="M66" s="24">
        <v>15326</v>
      </c>
      <c r="N66" s="24">
        <v>0</v>
      </c>
      <c r="O66" s="24">
        <f t="shared" si="20"/>
        <v>15326</v>
      </c>
    </row>
    <row r="67" spans="1:15" ht="145.5" customHeight="1">
      <c r="A67" s="5" t="s">
        <v>1</v>
      </c>
      <c r="B67" s="3" t="s">
        <v>118</v>
      </c>
      <c r="C67" s="3" t="s">
        <v>110</v>
      </c>
      <c r="D67" s="3" t="s">
        <v>96</v>
      </c>
      <c r="E67" s="3" t="s">
        <v>98</v>
      </c>
      <c r="F67" s="3" t="s">
        <v>113</v>
      </c>
      <c r="G67" s="3" t="s">
        <v>110</v>
      </c>
      <c r="H67" s="3" t="s">
        <v>165</v>
      </c>
      <c r="I67" s="3" t="s">
        <v>91</v>
      </c>
      <c r="J67" s="24">
        <v>29736</v>
      </c>
      <c r="K67" s="24">
        <v>-29736</v>
      </c>
      <c r="L67" s="24">
        <f t="shared" si="19"/>
        <v>0</v>
      </c>
      <c r="M67" s="24">
        <v>29736</v>
      </c>
      <c r="N67" s="24">
        <v>-29736</v>
      </c>
      <c r="O67" s="24">
        <f t="shared" si="20"/>
        <v>0</v>
      </c>
    </row>
    <row r="68" spans="1:15" s="6" customFormat="1" ht="78.75">
      <c r="A68" s="14" t="s">
        <v>187</v>
      </c>
      <c r="B68" s="15">
        <v>166</v>
      </c>
      <c r="C68" s="17"/>
      <c r="D68" s="17"/>
      <c r="E68" s="17"/>
      <c r="F68" s="17"/>
      <c r="G68" s="17"/>
      <c r="H68" s="17"/>
      <c r="I68" s="17"/>
      <c r="J68" s="18">
        <f>SUM(J69:J75)</f>
        <v>5332350.6100000003</v>
      </c>
      <c r="K68" s="18">
        <f t="shared" ref="K68:L68" si="21">SUM(K69:K75)</f>
        <v>-16857</v>
      </c>
      <c r="L68" s="18">
        <f t="shared" si="21"/>
        <v>5315493.6100000003</v>
      </c>
      <c r="M68" s="18">
        <f>SUM(M69:M75)</f>
        <v>5351075.7699999996</v>
      </c>
      <c r="N68" s="18">
        <f t="shared" ref="N68" si="22">SUM(N69:N75)</f>
        <v>-16857</v>
      </c>
      <c r="O68" s="18">
        <f t="shared" ref="O68" si="23">SUM(O69:O75)</f>
        <v>5334218.7699999996</v>
      </c>
    </row>
    <row r="69" spans="1:15" ht="126">
      <c r="A69" s="5" t="s">
        <v>196</v>
      </c>
      <c r="B69" s="3" t="s">
        <v>120</v>
      </c>
      <c r="C69" s="3" t="s">
        <v>110</v>
      </c>
      <c r="D69" s="3" t="s">
        <v>94</v>
      </c>
      <c r="E69" s="3" t="s">
        <v>98</v>
      </c>
      <c r="F69" s="3" t="s">
        <v>113</v>
      </c>
      <c r="G69" s="3" t="s">
        <v>110</v>
      </c>
      <c r="H69" s="3" t="s">
        <v>134</v>
      </c>
      <c r="I69" s="3" t="s">
        <v>91</v>
      </c>
      <c r="J69" s="24">
        <f>3459234+1044689</f>
        <v>4503923</v>
      </c>
      <c r="K69" s="24">
        <v>0</v>
      </c>
      <c r="L69" s="24">
        <f t="shared" ref="L69:L75" si="24">J69+K69</f>
        <v>4503923</v>
      </c>
      <c r="M69" s="24">
        <v>4503923</v>
      </c>
      <c r="N69" s="24">
        <v>0</v>
      </c>
      <c r="O69" s="24">
        <f t="shared" ref="O69:O75" si="25">M69+N69</f>
        <v>4503923</v>
      </c>
    </row>
    <row r="70" spans="1:15" ht="78.75">
      <c r="A70" s="5" t="s">
        <v>23</v>
      </c>
      <c r="B70" s="3" t="s">
        <v>120</v>
      </c>
      <c r="C70" s="3" t="s">
        <v>110</v>
      </c>
      <c r="D70" s="3" t="s">
        <v>94</v>
      </c>
      <c r="E70" s="3" t="s">
        <v>98</v>
      </c>
      <c r="F70" s="3" t="s">
        <v>113</v>
      </c>
      <c r="G70" s="3" t="s">
        <v>110</v>
      </c>
      <c r="H70" s="3" t="s">
        <v>134</v>
      </c>
      <c r="I70" s="3" t="s">
        <v>93</v>
      </c>
      <c r="J70" s="24">
        <v>37047</v>
      </c>
      <c r="K70" s="24">
        <v>0</v>
      </c>
      <c r="L70" s="24">
        <f t="shared" si="24"/>
        <v>37047</v>
      </c>
      <c r="M70" s="24">
        <v>37047</v>
      </c>
      <c r="N70" s="24">
        <v>0</v>
      </c>
      <c r="O70" s="24">
        <f t="shared" si="25"/>
        <v>37047</v>
      </c>
    </row>
    <row r="71" spans="1:15" ht="174" customHeight="1">
      <c r="A71" s="5" t="s">
        <v>2</v>
      </c>
      <c r="B71" s="3" t="s">
        <v>120</v>
      </c>
      <c r="C71" s="3" t="s">
        <v>110</v>
      </c>
      <c r="D71" s="3" t="s">
        <v>94</v>
      </c>
      <c r="E71" s="3" t="s">
        <v>98</v>
      </c>
      <c r="F71" s="3" t="s">
        <v>113</v>
      </c>
      <c r="G71" s="3" t="s">
        <v>110</v>
      </c>
      <c r="H71" s="3" t="s">
        <v>190</v>
      </c>
      <c r="I71" s="3" t="s">
        <v>91</v>
      </c>
      <c r="J71" s="24">
        <v>16542</v>
      </c>
      <c r="K71" s="24">
        <v>0</v>
      </c>
      <c r="L71" s="24">
        <f t="shared" si="24"/>
        <v>16542</v>
      </c>
      <c r="M71" s="24">
        <v>16542</v>
      </c>
      <c r="N71" s="24">
        <v>0</v>
      </c>
      <c r="O71" s="24">
        <f t="shared" si="25"/>
        <v>16542</v>
      </c>
    </row>
    <row r="72" spans="1:15" ht="177.75" customHeight="1">
      <c r="A72" s="5" t="s">
        <v>3</v>
      </c>
      <c r="B72" s="3" t="s">
        <v>120</v>
      </c>
      <c r="C72" s="3" t="s">
        <v>110</v>
      </c>
      <c r="D72" s="3" t="s">
        <v>94</v>
      </c>
      <c r="E72" s="3" t="s">
        <v>98</v>
      </c>
      <c r="F72" s="3" t="s">
        <v>113</v>
      </c>
      <c r="G72" s="3" t="s">
        <v>110</v>
      </c>
      <c r="H72" s="3" t="s">
        <v>166</v>
      </c>
      <c r="I72" s="3" t="s">
        <v>91</v>
      </c>
      <c r="J72" s="24">
        <v>19000</v>
      </c>
      <c r="K72" s="24">
        <v>0</v>
      </c>
      <c r="L72" s="24">
        <f t="shared" si="24"/>
        <v>19000</v>
      </c>
      <c r="M72" s="24">
        <v>19000</v>
      </c>
      <c r="N72" s="24">
        <v>0</v>
      </c>
      <c r="O72" s="24">
        <f t="shared" si="25"/>
        <v>19000</v>
      </c>
    </row>
    <row r="73" spans="1:15" ht="176.25" customHeight="1">
      <c r="A73" s="5" t="s">
        <v>4</v>
      </c>
      <c r="B73" s="3" t="s">
        <v>120</v>
      </c>
      <c r="C73" s="3" t="s">
        <v>110</v>
      </c>
      <c r="D73" s="3" t="s">
        <v>94</v>
      </c>
      <c r="E73" s="3" t="s">
        <v>98</v>
      </c>
      <c r="F73" s="3" t="s">
        <v>113</v>
      </c>
      <c r="G73" s="3" t="s">
        <v>110</v>
      </c>
      <c r="H73" s="3" t="s">
        <v>167</v>
      </c>
      <c r="I73" s="3" t="s">
        <v>91</v>
      </c>
      <c r="J73" s="24">
        <v>16494</v>
      </c>
      <c r="K73" s="24">
        <v>0</v>
      </c>
      <c r="L73" s="24">
        <f t="shared" si="24"/>
        <v>16494</v>
      </c>
      <c r="M73" s="24">
        <v>16494</v>
      </c>
      <c r="N73" s="24">
        <v>0</v>
      </c>
      <c r="O73" s="24">
        <f t="shared" si="25"/>
        <v>16494</v>
      </c>
    </row>
    <row r="74" spans="1:15" ht="179.25" customHeight="1">
      <c r="A74" s="5" t="s">
        <v>5</v>
      </c>
      <c r="B74" s="3" t="s">
        <v>120</v>
      </c>
      <c r="C74" s="3" t="s">
        <v>110</v>
      </c>
      <c r="D74" s="3" t="s">
        <v>94</v>
      </c>
      <c r="E74" s="3" t="s">
        <v>98</v>
      </c>
      <c r="F74" s="3" t="s">
        <v>113</v>
      </c>
      <c r="G74" s="3" t="s">
        <v>110</v>
      </c>
      <c r="H74" s="3" t="s">
        <v>168</v>
      </c>
      <c r="I74" s="3" t="s">
        <v>91</v>
      </c>
      <c r="J74" s="24">
        <v>16857</v>
      </c>
      <c r="K74" s="24">
        <v>-16857</v>
      </c>
      <c r="L74" s="24">
        <f t="shared" si="24"/>
        <v>0</v>
      </c>
      <c r="M74" s="24">
        <v>16857</v>
      </c>
      <c r="N74" s="24">
        <v>-16857</v>
      </c>
      <c r="O74" s="24">
        <f t="shared" si="25"/>
        <v>0</v>
      </c>
    </row>
    <row r="75" spans="1:15" ht="80.25" customHeight="1">
      <c r="A75" s="27" t="s">
        <v>8</v>
      </c>
      <c r="B75" s="3" t="s">
        <v>120</v>
      </c>
      <c r="C75" s="3" t="s">
        <v>109</v>
      </c>
      <c r="D75" s="3" t="s">
        <v>107</v>
      </c>
      <c r="E75" s="3" t="s">
        <v>151</v>
      </c>
      <c r="F75" s="3" t="s">
        <v>132</v>
      </c>
      <c r="G75" s="3" t="s">
        <v>133</v>
      </c>
      <c r="H75" s="3" t="s">
        <v>7</v>
      </c>
      <c r="I75" s="3" t="s">
        <v>93</v>
      </c>
      <c r="J75" s="24">
        <v>722487.61</v>
      </c>
      <c r="K75" s="24">
        <v>0</v>
      </c>
      <c r="L75" s="24">
        <f t="shared" si="24"/>
        <v>722487.61</v>
      </c>
      <c r="M75" s="24">
        <v>741212.77</v>
      </c>
      <c r="N75" s="24">
        <v>0</v>
      </c>
      <c r="O75" s="24">
        <f t="shared" si="25"/>
        <v>741212.77</v>
      </c>
    </row>
    <row r="76" spans="1:15" s="8" customFormat="1" ht="31.5">
      <c r="A76" s="14" t="s">
        <v>188</v>
      </c>
      <c r="B76" s="15">
        <v>330</v>
      </c>
      <c r="C76" s="16"/>
      <c r="D76" s="16"/>
      <c r="E76" s="16"/>
      <c r="F76" s="16"/>
      <c r="G76" s="16"/>
      <c r="H76" s="16"/>
      <c r="I76" s="16"/>
      <c r="J76" s="18">
        <f t="shared" ref="J76:O76" si="26">SUM(J77:J126)</f>
        <v>70398445.489999995</v>
      </c>
      <c r="K76" s="18">
        <f t="shared" si="26"/>
        <v>104447.57</v>
      </c>
      <c r="L76" s="18">
        <f t="shared" si="26"/>
        <v>70502893.060000002</v>
      </c>
      <c r="M76" s="18">
        <f t="shared" si="26"/>
        <v>67223111.889999986</v>
      </c>
      <c r="N76" s="18">
        <f t="shared" si="26"/>
        <v>104447.57</v>
      </c>
      <c r="O76" s="18">
        <f t="shared" si="26"/>
        <v>67327559.459999993</v>
      </c>
    </row>
    <row r="77" spans="1:15" ht="110.25">
      <c r="A77" s="5" t="s">
        <v>12</v>
      </c>
      <c r="B77" s="3" t="s">
        <v>103</v>
      </c>
      <c r="C77" s="3" t="s">
        <v>110</v>
      </c>
      <c r="D77" s="3" t="s">
        <v>111</v>
      </c>
      <c r="E77" s="3" t="s">
        <v>98</v>
      </c>
      <c r="F77" s="3" t="s">
        <v>113</v>
      </c>
      <c r="G77" s="3" t="s">
        <v>110</v>
      </c>
      <c r="H77" s="3" t="s">
        <v>140</v>
      </c>
      <c r="I77" s="3" t="s">
        <v>91</v>
      </c>
      <c r="J77" s="24">
        <v>1594384</v>
      </c>
      <c r="K77" s="24">
        <v>0</v>
      </c>
      <c r="L77" s="24">
        <f t="shared" ref="L77:L125" si="27">J77+K77</f>
        <v>1594384</v>
      </c>
      <c r="M77" s="24">
        <v>1594384</v>
      </c>
      <c r="N77" s="24">
        <v>0</v>
      </c>
      <c r="O77" s="24">
        <f t="shared" ref="O77:O125" si="28">M77+N77</f>
        <v>1594384</v>
      </c>
    </row>
    <row r="78" spans="1:15" ht="126">
      <c r="A78" s="5" t="s">
        <v>196</v>
      </c>
      <c r="B78" s="3" t="s">
        <v>103</v>
      </c>
      <c r="C78" s="3" t="s">
        <v>110</v>
      </c>
      <c r="D78" s="3" t="s">
        <v>109</v>
      </c>
      <c r="E78" s="3" t="s">
        <v>98</v>
      </c>
      <c r="F78" s="3" t="s">
        <v>113</v>
      </c>
      <c r="G78" s="3" t="s">
        <v>110</v>
      </c>
      <c r="H78" s="3" t="s">
        <v>134</v>
      </c>
      <c r="I78" s="3" t="s">
        <v>91</v>
      </c>
      <c r="J78" s="24">
        <f>13673595+4129426-3020000</f>
        <v>14783021</v>
      </c>
      <c r="K78" s="24">
        <v>0</v>
      </c>
      <c r="L78" s="24">
        <f t="shared" si="27"/>
        <v>14783021</v>
      </c>
      <c r="M78" s="24">
        <f>17803021-3910000</f>
        <v>13893021</v>
      </c>
      <c r="N78" s="24">
        <v>0</v>
      </c>
      <c r="O78" s="24">
        <f t="shared" si="28"/>
        <v>13893021</v>
      </c>
    </row>
    <row r="79" spans="1:15" ht="78.75">
      <c r="A79" s="5" t="s">
        <v>23</v>
      </c>
      <c r="B79" s="3" t="s">
        <v>103</v>
      </c>
      <c r="C79" s="3" t="s">
        <v>110</v>
      </c>
      <c r="D79" s="3" t="s">
        <v>109</v>
      </c>
      <c r="E79" s="3" t="s">
        <v>98</v>
      </c>
      <c r="F79" s="3" t="s">
        <v>113</v>
      </c>
      <c r="G79" s="3" t="s">
        <v>110</v>
      </c>
      <c r="H79" s="3" t="s">
        <v>134</v>
      </c>
      <c r="I79" s="3" t="s">
        <v>93</v>
      </c>
      <c r="J79" s="24">
        <v>368344</v>
      </c>
      <c r="K79" s="24">
        <v>0</v>
      </c>
      <c r="L79" s="24">
        <f t="shared" si="27"/>
        <v>368344</v>
      </c>
      <c r="M79" s="24">
        <v>368344</v>
      </c>
      <c r="N79" s="24">
        <v>0</v>
      </c>
      <c r="O79" s="24">
        <f t="shared" si="28"/>
        <v>368344</v>
      </c>
    </row>
    <row r="80" spans="1:15" ht="47.25">
      <c r="A80" s="5" t="s">
        <v>82</v>
      </c>
      <c r="B80" s="3" t="s">
        <v>103</v>
      </c>
      <c r="C80" s="3" t="s">
        <v>110</v>
      </c>
      <c r="D80" s="3" t="s">
        <v>109</v>
      </c>
      <c r="E80" s="3" t="s">
        <v>98</v>
      </c>
      <c r="F80" s="3" t="s">
        <v>113</v>
      </c>
      <c r="G80" s="3" t="s">
        <v>110</v>
      </c>
      <c r="H80" s="3" t="s">
        <v>134</v>
      </c>
      <c r="I80" s="3" t="s">
        <v>95</v>
      </c>
      <c r="J80" s="24">
        <v>7588</v>
      </c>
      <c r="K80" s="24">
        <v>0</v>
      </c>
      <c r="L80" s="24">
        <f t="shared" si="27"/>
        <v>7588</v>
      </c>
      <c r="M80" s="24">
        <v>7588</v>
      </c>
      <c r="N80" s="24">
        <v>0</v>
      </c>
      <c r="O80" s="24">
        <f t="shared" si="28"/>
        <v>7588</v>
      </c>
    </row>
    <row r="81" spans="1:15" ht="175.5" customHeight="1">
      <c r="A81" s="5" t="s">
        <v>212</v>
      </c>
      <c r="B81" s="3" t="s">
        <v>103</v>
      </c>
      <c r="C81" s="3" t="s">
        <v>110</v>
      </c>
      <c r="D81" s="3" t="s">
        <v>109</v>
      </c>
      <c r="E81" s="3" t="s">
        <v>98</v>
      </c>
      <c r="F81" s="3" t="s">
        <v>113</v>
      </c>
      <c r="G81" s="3" t="s">
        <v>110</v>
      </c>
      <c r="H81" s="3" t="s">
        <v>169</v>
      </c>
      <c r="I81" s="3" t="s">
        <v>91</v>
      </c>
      <c r="J81" s="24">
        <v>21019</v>
      </c>
      <c r="K81" s="24">
        <v>0</v>
      </c>
      <c r="L81" s="24">
        <f t="shared" si="27"/>
        <v>21019</v>
      </c>
      <c r="M81" s="24">
        <v>21019</v>
      </c>
      <c r="N81" s="24">
        <v>0</v>
      </c>
      <c r="O81" s="24">
        <f t="shared" si="28"/>
        <v>21019</v>
      </c>
    </row>
    <row r="82" spans="1:15" ht="177" customHeight="1">
      <c r="A82" s="5" t="s">
        <v>14</v>
      </c>
      <c r="B82" s="3" t="s">
        <v>103</v>
      </c>
      <c r="C82" s="3" t="s">
        <v>110</v>
      </c>
      <c r="D82" s="3" t="s">
        <v>109</v>
      </c>
      <c r="E82" s="3" t="s">
        <v>98</v>
      </c>
      <c r="F82" s="3" t="s">
        <v>113</v>
      </c>
      <c r="G82" s="3" t="s">
        <v>110</v>
      </c>
      <c r="H82" s="3" t="s">
        <v>170</v>
      </c>
      <c r="I82" s="3" t="s">
        <v>91</v>
      </c>
      <c r="J82" s="24">
        <v>59100</v>
      </c>
      <c r="K82" s="24">
        <v>0</v>
      </c>
      <c r="L82" s="24">
        <f t="shared" si="27"/>
        <v>59100</v>
      </c>
      <c r="M82" s="24">
        <v>59100</v>
      </c>
      <c r="N82" s="24">
        <v>0</v>
      </c>
      <c r="O82" s="24">
        <f t="shared" si="28"/>
        <v>59100</v>
      </c>
    </row>
    <row r="83" spans="1:15" ht="173.25" customHeight="1">
      <c r="A83" s="5" t="s">
        <v>65</v>
      </c>
      <c r="B83" s="3" t="s">
        <v>103</v>
      </c>
      <c r="C83" s="3" t="s">
        <v>110</v>
      </c>
      <c r="D83" s="3" t="s">
        <v>109</v>
      </c>
      <c r="E83" s="3" t="s">
        <v>98</v>
      </c>
      <c r="F83" s="3" t="s">
        <v>113</v>
      </c>
      <c r="G83" s="3" t="s">
        <v>110</v>
      </c>
      <c r="H83" s="3" t="s">
        <v>171</v>
      </c>
      <c r="I83" s="3" t="s">
        <v>91</v>
      </c>
      <c r="J83" s="24">
        <v>18573</v>
      </c>
      <c r="K83" s="24">
        <v>0</v>
      </c>
      <c r="L83" s="24">
        <f t="shared" si="27"/>
        <v>18573</v>
      </c>
      <c r="M83" s="24">
        <v>18573</v>
      </c>
      <c r="N83" s="24">
        <v>0</v>
      </c>
      <c r="O83" s="24">
        <f t="shared" si="28"/>
        <v>18573</v>
      </c>
    </row>
    <row r="84" spans="1:15" ht="176.25" customHeight="1">
      <c r="A84" s="5" t="s">
        <v>15</v>
      </c>
      <c r="B84" s="3" t="s">
        <v>103</v>
      </c>
      <c r="C84" s="3" t="s">
        <v>110</v>
      </c>
      <c r="D84" s="3" t="s">
        <v>109</v>
      </c>
      <c r="E84" s="3" t="s">
        <v>98</v>
      </c>
      <c r="F84" s="3" t="s">
        <v>113</v>
      </c>
      <c r="G84" s="3" t="s">
        <v>110</v>
      </c>
      <c r="H84" s="3" t="s">
        <v>64</v>
      </c>
      <c r="I84" s="3" t="s">
        <v>91</v>
      </c>
      <c r="J84" s="24">
        <v>36228</v>
      </c>
      <c r="K84" s="24">
        <v>-36228</v>
      </c>
      <c r="L84" s="24">
        <f t="shared" si="27"/>
        <v>0</v>
      </c>
      <c r="M84" s="24">
        <v>36228</v>
      </c>
      <c r="N84" s="24">
        <v>-36228</v>
      </c>
      <c r="O84" s="24">
        <f t="shared" si="28"/>
        <v>0</v>
      </c>
    </row>
    <row r="85" spans="1:15" ht="173.25">
      <c r="A85" s="5" t="s">
        <v>16</v>
      </c>
      <c r="B85" s="3" t="s">
        <v>103</v>
      </c>
      <c r="C85" s="3" t="s">
        <v>110</v>
      </c>
      <c r="D85" s="3" t="s">
        <v>109</v>
      </c>
      <c r="E85" s="3" t="s">
        <v>98</v>
      </c>
      <c r="F85" s="3" t="s">
        <v>113</v>
      </c>
      <c r="G85" s="3" t="s">
        <v>110</v>
      </c>
      <c r="H85" s="3" t="s">
        <v>172</v>
      </c>
      <c r="I85" s="3" t="s">
        <v>91</v>
      </c>
      <c r="J85" s="24">
        <v>10447</v>
      </c>
      <c r="K85" s="24">
        <v>0</v>
      </c>
      <c r="L85" s="24">
        <f t="shared" si="27"/>
        <v>10447</v>
      </c>
      <c r="M85" s="24">
        <v>10447</v>
      </c>
      <c r="N85" s="24">
        <v>0</v>
      </c>
      <c r="O85" s="24">
        <f t="shared" si="28"/>
        <v>10447</v>
      </c>
    </row>
    <row r="86" spans="1:15" ht="173.25">
      <c r="A86" s="5" t="s">
        <v>17</v>
      </c>
      <c r="B86" s="3" t="s">
        <v>103</v>
      </c>
      <c r="C86" s="3" t="s">
        <v>110</v>
      </c>
      <c r="D86" s="3" t="s">
        <v>109</v>
      </c>
      <c r="E86" s="3" t="s">
        <v>98</v>
      </c>
      <c r="F86" s="3" t="s">
        <v>113</v>
      </c>
      <c r="G86" s="3" t="s">
        <v>110</v>
      </c>
      <c r="H86" s="3" t="s">
        <v>173</v>
      </c>
      <c r="I86" s="3" t="s">
        <v>91</v>
      </c>
      <c r="J86" s="24">
        <v>30400</v>
      </c>
      <c r="K86" s="24">
        <v>0</v>
      </c>
      <c r="L86" s="24">
        <f t="shared" si="27"/>
        <v>30400</v>
      </c>
      <c r="M86" s="24">
        <v>30400</v>
      </c>
      <c r="N86" s="24">
        <v>0</v>
      </c>
      <c r="O86" s="24">
        <f t="shared" si="28"/>
        <v>30400</v>
      </c>
    </row>
    <row r="87" spans="1:15" ht="173.25">
      <c r="A87" s="5" t="s">
        <v>18</v>
      </c>
      <c r="B87" s="3" t="s">
        <v>103</v>
      </c>
      <c r="C87" s="3" t="s">
        <v>110</v>
      </c>
      <c r="D87" s="3" t="s">
        <v>109</v>
      </c>
      <c r="E87" s="3" t="s">
        <v>98</v>
      </c>
      <c r="F87" s="3" t="s">
        <v>113</v>
      </c>
      <c r="G87" s="3" t="s">
        <v>110</v>
      </c>
      <c r="H87" s="3" t="s">
        <v>174</v>
      </c>
      <c r="I87" s="3" t="s">
        <v>91</v>
      </c>
      <c r="J87" s="24">
        <v>9218</v>
      </c>
      <c r="K87" s="24">
        <v>0</v>
      </c>
      <c r="L87" s="24">
        <f t="shared" si="27"/>
        <v>9218</v>
      </c>
      <c r="M87" s="24">
        <v>9218</v>
      </c>
      <c r="N87" s="24">
        <v>0</v>
      </c>
      <c r="O87" s="24">
        <f t="shared" si="28"/>
        <v>9218</v>
      </c>
    </row>
    <row r="88" spans="1:15" ht="173.25">
      <c r="A88" s="5" t="s">
        <v>19</v>
      </c>
      <c r="B88" s="3" t="s">
        <v>103</v>
      </c>
      <c r="C88" s="3" t="s">
        <v>110</v>
      </c>
      <c r="D88" s="3" t="s">
        <v>109</v>
      </c>
      <c r="E88" s="3" t="s">
        <v>98</v>
      </c>
      <c r="F88" s="3" t="s">
        <v>113</v>
      </c>
      <c r="G88" s="3" t="s">
        <v>110</v>
      </c>
      <c r="H88" s="3" t="s">
        <v>175</v>
      </c>
      <c r="I88" s="3" t="s">
        <v>91</v>
      </c>
      <c r="J88" s="24">
        <v>18179</v>
      </c>
      <c r="K88" s="24">
        <v>-18179</v>
      </c>
      <c r="L88" s="24">
        <f t="shared" si="27"/>
        <v>0</v>
      </c>
      <c r="M88" s="24">
        <v>18179</v>
      </c>
      <c r="N88" s="24">
        <v>-18179</v>
      </c>
      <c r="O88" s="24">
        <f t="shared" si="28"/>
        <v>0</v>
      </c>
    </row>
    <row r="89" spans="1:15" ht="141.75">
      <c r="A89" s="5" t="s">
        <v>22</v>
      </c>
      <c r="B89" s="3" t="s">
        <v>103</v>
      </c>
      <c r="C89" s="3" t="s">
        <v>110</v>
      </c>
      <c r="D89" s="3" t="s">
        <v>109</v>
      </c>
      <c r="E89" s="3" t="s">
        <v>99</v>
      </c>
      <c r="F89" s="3" t="s">
        <v>113</v>
      </c>
      <c r="G89" s="3" t="s">
        <v>110</v>
      </c>
      <c r="H89" s="3" t="s">
        <v>137</v>
      </c>
      <c r="I89" s="3" t="s">
        <v>91</v>
      </c>
      <c r="J89" s="31">
        <f>432834+130715.87</f>
        <v>563549.87</v>
      </c>
      <c r="K89" s="24">
        <v>158854.57</v>
      </c>
      <c r="L89" s="24">
        <f t="shared" si="27"/>
        <v>722404.44</v>
      </c>
      <c r="M89" s="31">
        <f>432834+130715.87</f>
        <v>563549.87</v>
      </c>
      <c r="N89" s="24">
        <v>158854.57</v>
      </c>
      <c r="O89" s="24">
        <f t="shared" si="28"/>
        <v>722404.44</v>
      </c>
    </row>
    <row r="90" spans="1:15" ht="94.5">
      <c r="A90" s="5" t="s">
        <v>66</v>
      </c>
      <c r="B90" s="3" t="s">
        <v>103</v>
      </c>
      <c r="C90" s="3" t="s">
        <v>110</v>
      </c>
      <c r="D90" s="3" t="s">
        <v>109</v>
      </c>
      <c r="E90" s="3" t="s">
        <v>99</v>
      </c>
      <c r="F90" s="3" t="s">
        <v>113</v>
      </c>
      <c r="G90" s="3" t="s">
        <v>110</v>
      </c>
      <c r="H90" s="3" t="s">
        <v>137</v>
      </c>
      <c r="I90" s="3" t="s">
        <v>93</v>
      </c>
      <c r="J90" s="31">
        <v>2777.98</v>
      </c>
      <c r="K90" s="24">
        <v>0</v>
      </c>
      <c r="L90" s="24">
        <f t="shared" si="27"/>
        <v>2777.98</v>
      </c>
      <c r="M90" s="31">
        <v>2777.98</v>
      </c>
      <c r="N90" s="24">
        <v>0</v>
      </c>
      <c r="O90" s="24">
        <f t="shared" si="28"/>
        <v>2777.98</v>
      </c>
    </row>
    <row r="91" spans="1:15" ht="94.5" customHeight="1">
      <c r="A91" s="5" t="s">
        <v>67</v>
      </c>
      <c r="B91" s="3" t="s">
        <v>103</v>
      </c>
      <c r="C91" s="3" t="s">
        <v>110</v>
      </c>
      <c r="D91" s="3" t="s">
        <v>107</v>
      </c>
      <c r="E91" s="3" t="s">
        <v>151</v>
      </c>
      <c r="F91" s="3" t="s">
        <v>132</v>
      </c>
      <c r="G91" s="3" t="s">
        <v>133</v>
      </c>
      <c r="H91" s="3" t="s">
        <v>142</v>
      </c>
      <c r="I91" s="3" t="s">
        <v>93</v>
      </c>
      <c r="J91" s="24">
        <v>1484.21</v>
      </c>
      <c r="K91" s="24">
        <v>0</v>
      </c>
      <c r="L91" s="24">
        <f t="shared" si="27"/>
        <v>1484.21</v>
      </c>
      <c r="M91" s="24">
        <v>20157.04</v>
      </c>
      <c r="N91" s="24">
        <v>0</v>
      </c>
      <c r="O91" s="24">
        <f t="shared" si="28"/>
        <v>20157.04</v>
      </c>
    </row>
    <row r="92" spans="1:15" ht="47.25">
      <c r="A92" s="5" t="s">
        <v>39</v>
      </c>
      <c r="B92" s="3" t="s">
        <v>103</v>
      </c>
      <c r="C92" s="3" t="s">
        <v>110</v>
      </c>
      <c r="D92" s="3" t="s">
        <v>90</v>
      </c>
      <c r="E92" s="3" t="s">
        <v>98</v>
      </c>
      <c r="F92" s="3" t="s">
        <v>113</v>
      </c>
      <c r="G92" s="3" t="s">
        <v>109</v>
      </c>
      <c r="H92" s="3" t="s">
        <v>135</v>
      </c>
      <c r="I92" s="3" t="s">
        <v>95</v>
      </c>
      <c r="J92" s="24">
        <v>100000</v>
      </c>
      <c r="K92" s="24">
        <v>0</v>
      </c>
      <c r="L92" s="24">
        <f t="shared" si="27"/>
        <v>100000</v>
      </c>
      <c r="M92" s="24">
        <v>100000</v>
      </c>
      <c r="N92" s="24">
        <v>0</v>
      </c>
      <c r="O92" s="24">
        <f t="shared" si="28"/>
        <v>100000</v>
      </c>
    </row>
    <row r="93" spans="1:15" ht="128.25" customHeight="1">
      <c r="A93" s="5" t="s">
        <v>13</v>
      </c>
      <c r="B93" s="3" t="s">
        <v>103</v>
      </c>
      <c r="C93" s="3" t="s">
        <v>110</v>
      </c>
      <c r="D93" s="3" t="s">
        <v>94</v>
      </c>
      <c r="E93" s="3" t="s">
        <v>98</v>
      </c>
      <c r="F93" s="3" t="s">
        <v>113</v>
      </c>
      <c r="G93" s="3" t="s">
        <v>110</v>
      </c>
      <c r="H93" s="3" t="s">
        <v>161</v>
      </c>
      <c r="I93" s="3" t="s">
        <v>91</v>
      </c>
      <c r="J93" s="24">
        <f>4730753+1428687</f>
        <v>6159440</v>
      </c>
      <c r="K93" s="24">
        <v>0</v>
      </c>
      <c r="L93" s="24">
        <f t="shared" si="27"/>
        <v>6159440</v>
      </c>
      <c r="M93" s="24">
        <v>6159440</v>
      </c>
      <c r="N93" s="24">
        <v>0</v>
      </c>
      <c r="O93" s="24">
        <f t="shared" si="28"/>
        <v>6159440</v>
      </c>
    </row>
    <row r="94" spans="1:15" ht="78.75">
      <c r="A94" s="5" t="s">
        <v>46</v>
      </c>
      <c r="B94" s="3" t="s">
        <v>103</v>
      </c>
      <c r="C94" s="3" t="s">
        <v>110</v>
      </c>
      <c r="D94" s="3" t="s">
        <v>94</v>
      </c>
      <c r="E94" s="3" t="s">
        <v>98</v>
      </c>
      <c r="F94" s="3" t="s">
        <v>113</v>
      </c>
      <c r="G94" s="3" t="s">
        <v>110</v>
      </c>
      <c r="H94" s="3" t="s">
        <v>161</v>
      </c>
      <c r="I94" s="3" t="s">
        <v>93</v>
      </c>
      <c r="J94" s="24">
        <v>2553378.04</v>
      </c>
      <c r="K94" s="24">
        <v>0</v>
      </c>
      <c r="L94" s="24">
        <f t="shared" si="27"/>
        <v>2553378.04</v>
      </c>
      <c r="M94" s="24">
        <v>2575660</v>
      </c>
      <c r="N94" s="24">
        <v>0</v>
      </c>
      <c r="O94" s="24">
        <f t="shared" si="28"/>
        <v>2575660</v>
      </c>
    </row>
    <row r="95" spans="1:15" ht="63">
      <c r="A95" s="5" t="s">
        <v>85</v>
      </c>
      <c r="B95" s="3" t="s">
        <v>103</v>
      </c>
      <c r="C95" s="3" t="s">
        <v>110</v>
      </c>
      <c r="D95" s="3" t="s">
        <v>94</v>
      </c>
      <c r="E95" s="3" t="s">
        <v>98</v>
      </c>
      <c r="F95" s="3" t="s">
        <v>113</v>
      </c>
      <c r="G95" s="3" t="s">
        <v>110</v>
      </c>
      <c r="H95" s="3" t="s">
        <v>161</v>
      </c>
      <c r="I95" s="3" t="s">
        <v>95</v>
      </c>
      <c r="J95" s="24">
        <v>88540</v>
      </c>
      <c r="K95" s="24">
        <v>0</v>
      </c>
      <c r="L95" s="24">
        <f t="shared" si="27"/>
        <v>88540</v>
      </c>
      <c r="M95" s="24">
        <v>88540</v>
      </c>
      <c r="N95" s="24">
        <v>0</v>
      </c>
      <c r="O95" s="24">
        <f t="shared" si="28"/>
        <v>88540</v>
      </c>
    </row>
    <row r="96" spans="1:15" ht="161.25" customHeight="1">
      <c r="A96" s="5" t="s">
        <v>20</v>
      </c>
      <c r="B96" s="3" t="s">
        <v>103</v>
      </c>
      <c r="C96" s="3" t="s">
        <v>110</v>
      </c>
      <c r="D96" s="3" t="s">
        <v>94</v>
      </c>
      <c r="E96" s="3" t="s">
        <v>106</v>
      </c>
      <c r="F96" s="3" t="s">
        <v>113</v>
      </c>
      <c r="G96" s="3" t="s">
        <v>110</v>
      </c>
      <c r="H96" s="3" t="s">
        <v>199</v>
      </c>
      <c r="I96" s="3" t="s">
        <v>91</v>
      </c>
      <c r="J96" s="24">
        <f>2481290.42+749350</f>
        <v>3230640.42</v>
      </c>
      <c r="K96" s="24">
        <v>0</v>
      </c>
      <c r="L96" s="24">
        <f t="shared" si="27"/>
        <v>3230640.42</v>
      </c>
      <c r="M96" s="24">
        <v>3230640.42</v>
      </c>
      <c r="N96" s="24">
        <v>0</v>
      </c>
      <c r="O96" s="24">
        <f t="shared" si="28"/>
        <v>3230640.42</v>
      </c>
    </row>
    <row r="97" spans="1:15" ht="110.25">
      <c r="A97" s="5" t="s">
        <v>47</v>
      </c>
      <c r="B97" s="3" t="s">
        <v>103</v>
      </c>
      <c r="C97" s="3" t="s">
        <v>110</v>
      </c>
      <c r="D97" s="3" t="s">
        <v>94</v>
      </c>
      <c r="E97" s="3" t="s">
        <v>106</v>
      </c>
      <c r="F97" s="3" t="s">
        <v>113</v>
      </c>
      <c r="G97" s="3" t="s">
        <v>110</v>
      </c>
      <c r="H97" s="3" t="s">
        <v>199</v>
      </c>
      <c r="I97" s="3" t="s">
        <v>93</v>
      </c>
      <c r="J97" s="24">
        <v>363000</v>
      </c>
      <c r="K97" s="24">
        <v>0</v>
      </c>
      <c r="L97" s="24">
        <f t="shared" si="27"/>
        <v>363000</v>
      </c>
      <c r="M97" s="24">
        <v>471000</v>
      </c>
      <c r="N97" s="24">
        <v>0</v>
      </c>
      <c r="O97" s="24">
        <f t="shared" si="28"/>
        <v>471000</v>
      </c>
    </row>
    <row r="98" spans="1:15" ht="94.5">
      <c r="A98" s="5" t="s">
        <v>86</v>
      </c>
      <c r="B98" s="3" t="s">
        <v>103</v>
      </c>
      <c r="C98" s="3" t="s">
        <v>110</v>
      </c>
      <c r="D98" s="3" t="s">
        <v>94</v>
      </c>
      <c r="E98" s="3" t="s">
        <v>106</v>
      </c>
      <c r="F98" s="3" t="s">
        <v>113</v>
      </c>
      <c r="G98" s="3" t="s">
        <v>110</v>
      </c>
      <c r="H98" s="3" t="s">
        <v>199</v>
      </c>
      <c r="I98" s="3" t="s">
        <v>95</v>
      </c>
      <c r="J98" s="24">
        <v>1566</v>
      </c>
      <c r="K98" s="24">
        <v>0</v>
      </c>
      <c r="L98" s="24">
        <f t="shared" si="27"/>
        <v>1566</v>
      </c>
      <c r="M98" s="24">
        <v>1566</v>
      </c>
      <c r="N98" s="24">
        <v>0</v>
      </c>
      <c r="O98" s="24">
        <f t="shared" si="28"/>
        <v>1566</v>
      </c>
    </row>
    <row r="99" spans="1:15" ht="144.75" customHeight="1">
      <c r="A99" s="5" t="s">
        <v>58</v>
      </c>
      <c r="B99" s="3" t="s">
        <v>103</v>
      </c>
      <c r="C99" s="3" t="s">
        <v>110</v>
      </c>
      <c r="D99" s="3" t="s">
        <v>94</v>
      </c>
      <c r="E99" s="3" t="s">
        <v>106</v>
      </c>
      <c r="F99" s="3" t="s">
        <v>113</v>
      </c>
      <c r="G99" s="3" t="s">
        <v>110</v>
      </c>
      <c r="H99" s="3" t="s">
        <v>57</v>
      </c>
      <c r="I99" s="3" t="s">
        <v>91</v>
      </c>
      <c r="J99" s="24">
        <v>968000</v>
      </c>
      <c r="K99" s="24">
        <v>0</v>
      </c>
      <c r="L99" s="24">
        <f t="shared" si="27"/>
        <v>968000</v>
      </c>
      <c r="M99" s="24">
        <v>968000</v>
      </c>
      <c r="N99" s="24">
        <v>0</v>
      </c>
      <c r="O99" s="24">
        <f t="shared" si="28"/>
        <v>968000</v>
      </c>
    </row>
    <row r="100" spans="1:15" ht="94.5" customHeight="1">
      <c r="A100" s="5" t="s">
        <v>59</v>
      </c>
      <c r="B100" s="3" t="s">
        <v>103</v>
      </c>
      <c r="C100" s="3" t="s">
        <v>110</v>
      </c>
      <c r="D100" s="3" t="s">
        <v>94</v>
      </c>
      <c r="E100" s="3" t="s">
        <v>106</v>
      </c>
      <c r="F100" s="3" t="s">
        <v>113</v>
      </c>
      <c r="G100" s="3" t="s">
        <v>110</v>
      </c>
      <c r="H100" s="3" t="s">
        <v>57</v>
      </c>
      <c r="I100" s="3" t="s">
        <v>93</v>
      </c>
      <c r="J100" s="24">
        <v>400386</v>
      </c>
      <c r="K100" s="24">
        <v>0</v>
      </c>
      <c r="L100" s="24">
        <f t="shared" si="27"/>
        <v>400386</v>
      </c>
      <c r="M100" s="24">
        <v>400386</v>
      </c>
      <c r="N100" s="24">
        <v>0</v>
      </c>
      <c r="O100" s="24">
        <f t="shared" si="28"/>
        <v>400386</v>
      </c>
    </row>
    <row r="101" spans="1:15" ht="189">
      <c r="A101" s="5" t="s">
        <v>21</v>
      </c>
      <c r="B101" s="3" t="s">
        <v>103</v>
      </c>
      <c r="C101" s="3" t="s">
        <v>110</v>
      </c>
      <c r="D101" s="3" t="s">
        <v>94</v>
      </c>
      <c r="E101" s="3" t="s">
        <v>106</v>
      </c>
      <c r="F101" s="3" t="s">
        <v>113</v>
      </c>
      <c r="G101" s="3" t="s">
        <v>110</v>
      </c>
      <c r="H101" s="3" t="s">
        <v>177</v>
      </c>
      <c r="I101" s="3" t="s">
        <v>91</v>
      </c>
      <c r="J101" s="24">
        <v>402122.05</v>
      </c>
      <c r="K101" s="24">
        <v>0</v>
      </c>
      <c r="L101" s="24">
        <f t="shared" si="27"/>
        <v>402122.05</v>
      </c>
      <c r="M101" s="24">
        <v>402122.05</v>
      </c>
      <c r="N101" s="24">
        <v>0</v>
      </c>
      <c r="O101" s="24">
        <f t="shared" si="28"/>
        <v>402122.05</v>
      </c>
    </row>
    <row r="102" spans="1:15" ht="141.75">
      <c r="A102" s="5" t="s">
        <v>48</v>
      </c>
      <c r="B102" s="3" t="s">
        <v>103</v>
      </c>
      <c r="C102" s="3" t="s">
        <v>110</v>
      </c>
      <c r="D102" s="3" t="s">
        <v>94</v>
      </c>
      <c r="E102" s="3" t="s">
        <v>106</v>
      </c>
      <c r="F102" s="3" t="s">
        <v>113</v>
      </c>
      <c r="G102" s="3" t="s">
        <v>110</v>
      </c>
      <c r="H102" s="3" t="s">
        <v>177</v>
      </c>
      <c r="I102" s="3" t="s">
        <v>93</v>
      </c>
      <c r="J102" s="24">
        <v>43626</v>
      </c>
      <c r="K102" s="24">
        <v>0</v>
      </c>
      <c r="L102" s="24">
        <f t="shared" si="27"/>
        <v>43626</v>
      </c>
      <c r="M102" s="24">
        <v>43626</v>
      </c>
      <c r="N102" s="24">
        <v>0</v>
      </c>
      <c r="O102" s="24">
        <f t="shared" si="28"/>
        <v>43626</v>
      </c>
    </row>
    <row r="103" spans="1:15" ht="78.75">
      <c r="A103" s="5" t="s">
        <v>49</v>
      </c>
      <c r="B103" s="3" t="s">
        <v>103</v>
      </c>
      <c r="C103" s="3" t="s">
        <v>110</v>
      </c>
      <c r="D103" s="3" t="s">
        <v>94</v>
      </c>
      <c r="E103" s="3" t="s">
        <v>99</v>
      </c>
      <c r="F103" s="3" t="s">
        <v>113</v>
      </c>
      <c r="G103" s="3" t="s">
        <v>110</v>
      </c>
      <c r="H103" s="3" t="s">
        <v>136</v>
      </c>
      <c r="I103" s="3" t="s">
        <v>93</v>
      </c>
      <c r="J103" s="24">
        <v>6427.2</v>
      </c>
      <c r="K103" s="24">
        <v>0</v>
      </c>
      <c r="L103" s="24">
        <f t="shared" si="27"/>
        <v>6427.2</v>
      </c>
      <c r="M103" s="24">
        <v>6427.2</v>
      </c>
      <c r="N103" s="24">
        <v>0</v>
      </c>
      <c r="O103" s="24">
        <f t="shared" si="28"/>
        <v>6427.2</v>
      </c>
    </row>
    <row r="104" spans="1:15" ht="174.75" customHeight="1">
      <c r="A104" s="5" t="s">
        <v>61</v>
      </c>
      <c r="B104" s="3" t="s">
        <v>103</v>
      </c>
      <c r="C104" s="3" t="s">
        <v>109</v>
      </c>
      <c r="D104" s="3" t="s">
        <v>107</v>
      </c>
      <c r="E104" s="3" t="s">
        <v>99</v>
      </c>
      <c r="F104" s="3" t="s">
        <v>113</v>
      </c>
      <c r="G104" s="3" t="s">
        <v>110</v>
      </c>
      <c r="H104" s="3" t="s">
        <v>60</v>
      </c>
      <c r="I104" s="3" t="s">
        <v>93</v>
      </c>
      <c r="J104" s="24">
        <v>63176.4</v>
      </c>
      <c r="K104" s="24">
        <v>0</v>
      </c>
      <c r="L104" s="24">
        <f t="shared" si="27"/>
        <v>63176.4</v>
      </c>
      <c r="M104" s="24">
        <v>63176.4</v>
      </c>
      <c r="N104" s="24">
        <v>0</v>
      </c>
      <c r="O104" s="24">
        <f t="shared" si="28"/>
        <v>63176.4</v>
      </c>
    </row>
    <row r="105" spans="1:15" ht="158.25" customHeight="1">
      <c r="A105" s="5" t="s">
        <v>77</v>
      </c>
      <c r="B105" s="3" t="s">
        <v>103</v>
      </c>
      <c r="C105" s="3" t="s">
        <v>109</v>
      </c>
      <c r="D105" s="3" t="s">
        <v>56</v>
      </c>
      <c r="E105" s="3" t="s">
        <v>111</v>
      </c>
      <c r="F105" s="3" t="s">
        <v>113</v>
      </c>
      <c r="G105" s="3" t="s">
        <v>97</v>
      </c>
      <c r="H105" s="3" t="s">
        <v>158</v>
      </c>
      <c r="I105" s="3" t="s">
        <v>108</v>
      </c>
      <c r="J105" s="24">
        <v>2113769.27</v>
      </c>
      <c r="K105" s="24">
        <v>0</v>
      </c>
      <c r="L105" s="24">
        <f t="shared" si="27"/>
        <v>2113769.27</v>
      </c>
      <c r="M105" s="24">
        <v>2113769.27</v>
      </c>
      <c r="N105" s="24">
        <v>0</v>
      </c>
      <c r="O105" s="24">
        <f t="shared" si="28"/>
        <v>2113769.27</v>
      </c>
    </row>
    <row r="106" spans="1:15" ht="78.75">
      <c r="A106" s="5" t="s">
        <v>32</v>
      </c>
      <c r="B106" s="3" t="s">
        <v>103</v>
      </c>
      <c r="C106" s="3" t="s">
        <v>97</v>
      </c>
      <c r="D106" s="3" t="s">
        <v>112</v>
      </c>
      <c r="E106" s="3" t="s">
        <v>111</v>
      </c>
      <c r="F106" s="3" t="s">
        <v>113</v>
      </c>
      <c r="G106" s="3" t="s">
        <v>110</v>
      </c>
      <c r="H106" s="3" t="s">
        <v>144</v>
      </c>
      <c r="I106" s="3" t="s">
        <v>93</v>
      </c>
      <c r="J106" s="24">
        <v>8000</v>
      </c>
      <c r="K106" s="24">
        <v>0</v>
      </c>
      <c r="L106" s="24">
        <f t="shared" si="27"/>
        <v>8000</v>
      </c>
      <c r="M106" s="24">
        <v>8000</v>
      </c>
      <c r="N106" s="24">
        <v>0</v>
      </c>
      <c r="O106" s="24">
        <f t="shared" si="28"/>
        <v>8000</v>
      </c>
    </row>
    <row r="107" spans="1:15" ht="130.5" customHeight="1">
      <c r="A107" s="5" t="s">
        <v>6</v>
      </c>
      <c r="B107" s="3" t="s">
        <v>103</v>
      </c>
      <c r="C107" s="3" t="s">
        <v>97</v>
      </c>
      <c r="D107" s="3" t="s">
        <v>112</v>
      </c>
      <c r="E107" s="3" t="s">
        <v>111</v>
      </c>
      <c r="F107" s="3" t="s">
        <v>113</v>
      </c>
      <c r="G107" s="3" t="s">
        <v>110</v>
      </c>
      <c r="H107" s="3" t="s">
        <v>141</v>
      </c>
      <c r="I107" s="3" t="s">
        <v>91</v>
      </c>
      <c r="J107" s="24">
        <v>5017266.7</v>
      </c>
      <c r="K107" s="24">
        <v>0</v>
      </c>
      <c r="L107" s="24">
        <f t="shared" si="27"/>
        <v>5017266.7</v>
      </c>
      <c r="M107" s="24">
        <v>5017266.7</v>
      </c>
      <c r="N107" s="24">
        <v>0</v>
      </c>
      <c r="O107" s="24">
        <f t="shared" si="28"/>
        <v>5017266.7</v>
      </c>
    </row>
    <row r="108" spans="1:15" ht="78.75">
      <c r="A108" s="5" t="s">
        <v>42</v>
      </c>
      <c r="B108" s="3" t="s">
        <v>103</v>
      </c>
      <c r="C108" s="3" t="s">
        <v>97</v>
      </c>
      <c r="D108" s="3" t="s">
        <v>112</v>
      </c>
      <c r="E108" s="3" t="s">
        <v>111</v>
      </c>
      <c r="F108" s="3" t="s">
        <v>113</v>
      </c>
      <c r="G108" s="3" t="s">
        <v>110</v>
      </c>
      <c r="H108" s="3" t="s">
        <v>141</v>
      </c>
      <c r="I108" s="3" t="s">
        <v>93</v>
      </c>
      <c r="J108" s="24">
        <v>713000</v>
      </c>
      <c r="K108" s="24">
        <v>0</v>
      </c>
      <c r="L108" s="24">
        <f t="shared" si="27"/>
        <v>713000</v>
      </c>
      <c r="M108" s="24">
        <v>913000</v>
      </c>
      <c r="N108" s="24">
        <v>0</v>
      </c>
      <c r="O108" s="24">
        <f t="shared" si="28"/>
        <v>913000</v>
      </c>
    </row>
    <row r="109" spans="1:15" ht="63">
      <c r="A109" s="5" t="s">
        <v>83</v>
      </c>
      <c r="B109" s="3" t="s">
        <v>103</v>
      </c>
      <c r="C109" s="3" t="s">
        <v>97</v>
      </c>
      <c r="D109" s="3" t="s">
        <v>112</v>
      </c>
      <c r="E109" s="3" t="s">
        <v>111</v>
      </c>
      <c r="F109" s="3" t="s">
        <v>113</v>
      </c>
      <c r="G109" s="3" t="s">
        <v>110</v>
      </c>
      <c r="H109" s="3" t="s">
        <v>141</v>
      </c>
      <c r="I109" s="3" t="s">
        <v>95</v>
      </c>
      <c r="J109" s="24">
        <v>50578</v>
      </c>
      <c r="K109" s="24">
        <v>0</v>
      </c>
      <c r="L109" s="24">
        <f t="shared" si="27"/>
        <v>50578</v>
      </c>
      <c r="M109" s="24">
        <v>50578</v>
      </c>
      <c r="N109" s="24">
        <v>0</v>
      </c>
      <c r="O109" s="24">
        <f t="shared" si="28"/>
        <v>50578</v>
      </c>
    </row>
    <row r="110" spans="1:15" ht="157.5">
      <c r="A110" s="5" t="s">
        <v>72</v>
      </c>
      <c r="B110" s="3" t="s">
        <v>103</v>
      </c>
      <c r="C110" s="3" t="s">
        <v>98</v>
      </c>
      <c r="D110" s="3" t="s">
        <v>110</v>
      </c>
      <c r="E110" s="3" t="s">
        <v>111</v>
      </c>
      <c r="F110" s="3" t="s">
        <v>113</v>
      </c>
      <c r="G110" s="3" t="s">
        <v>111</v>
      </c>
      <c r="H110" s="3" t="s">
        <v>152</v>
      </c>
      <c r="I110" s="3" t="s">
        <v>108</v>
      </c>
      <c r="J110" s="24">
        <v>12146614.939999999</v>
      </c>
      <c r="K110" s="24">
        <v>0</v>
      </c>
      <c r="L110" s="24">
        <f t="shared" si="27"/>
        <v>12146614.939999999</v>
      </c>
      <c r="M110" s="24">
        <v>12146614.939999999</v>
      </c>
      <c r="N110" s="24">
        <v>0</v>
      </c>
      <c r="O110" s="24">
        <f t="shared" si="28"/>
        <v>12146614.939999999</v>
      </c>
    </row>
    <row r="111" spans="1:15" ht="157.5">
      <c r="A111" s="5" t="s">
        <v>227</v>
      </c>
      <c r="B111" s="3" t="s">
        <v>103</v>
      </c>
      <c r="C111" s="3" t="s">
        <v>98</v>
      </c>
      <c r="D111" s="3" t="s">
        <v>110</v>
      </c>
      <c r="E111" s="3" t="s">
        <v>111</v>
      </c>
      <c r="F111" s="3" t="s">
        <v>113</v>
      </c>
      <c r="G111" s="3" t="s">
        <v>111</v>
      </c>
      <c r="H111" s="3" t="s">
        <v>228</v>
      </c>
      <c r="I111" s="3" t="s">
        <v>108</v>
      </c>
      <c r="J111" s="24">
        <v>2409413</v>
      </c>
      <c r="K111" s="24">
        <v>0</v>
      </c>
      <c r="L111" s="24">
        <f t="shared" si="27"/>
        <v>2409413</v>
      </c>
      <c r="M111" s="24">
        <v>0</v>
      </c>
      <c r="N111" s="24">
        <v>0</v>
      </c>
      <c r="O111" s="24">
        <v>0</v>
      </c>
    </row>
    <row r="112" spans="1:15" ht="157.5">
      <c r="A112" s="5" t="s">
        <v>73</v>
      </c>
      <c r="B112" s="3" t="s">
        <v>103</v>
      </c>
      <c r="C112" s="3" t="s">
        <v>98</v>
      </c>
      <c r="D112" s="3" t="s">
        <v>110</v>
      </c>
      <c r="E112" s="3" t="s">
        <v>111</v>
      </c>
      <c r="F112" s="3" t="s">
        <v>113</v>
      </c>
      <c r="G112" s="3" t="s">
        <v>111</v>
      </c>
      <c r="H112" s="3" t="s">
        <v>153</v>
      </c>
      <c r="I112" s="3" t="s">
        <v>108</v>
      </c>
      <c r="J112" s="24">
        <v>191879</v>
      </c>
      <c r="K112" s="24">
        <v>0</v>
      </c>
      <c r="L112" s="24">
        <f t="shared" si="27"/>
        <v>191879</v>
      </c>
      <c r="M112" s="24">
        <v>128504</v>
      </c>
      <c r="N112" s="24">
        <v>0</v>
      </c>
      <c r="O112" s="24">
        <f t="shared" si="28"/>
        <v>128504</v>
      </c>
    </row>
    <row r="113" spans="1:15" ht="161.25" customHeight="1">
      <c r="A113" s="5" t="s">
        <v>74</v>
      </c>
      <c r="B113" s="3" t="s">
        <v>103</v>
      </c>
      <c r="C113" s="3" t="s">
        <v>98</v>
      </c>
      <c r="D113" s="3" t="s">
        <v>110</v>
      </c>
      <c r="E113" s="3" t="s">
        <v>111</v>
      </c>
      <c r="F113" s="3" t="s">
        <v>113</v>
      </c>
      <c r="G113" s="3" t="s">
        <v>111</v>
      </c>
      <c r="H113" s="3" t="s">
        <v>154</v>
      </c>
      <c r="I113" s="3" t="s">
        <v>108</v>
      </c>
      <c r="J113" s="24">
        <v>2450000</v>
      </c>
      <c r="K113" s="24">
        <v>0</v>
      </c>
      <c r="L113" s="24">
        <f t="shared" si="27"/>
        <v>2450000</v>
      </c>
      <c r="M113" s="24">
        <v>2500000</v>
      </c>
      <c r="N113" s="24">
        <v>0</v>
      </c>
      <c r="O113" s="24">
        <f t="shared" si="28"/>
        <v>2500000</v>
      </c>
    </row>
    <row r="114" spans="1:15" ht="161.25" customHeight="1">
      <c r="A114" s="5" t="s">
        <v>75</v>
      </c>
      <c r="B114" s="3" t="s">
        <v>103</v>
      </c>
      <c r="C114" s="3" t="s">
        <v>98</v>
      </c>
      <c r="D114" s="3" t="s">
        <v>110</v>
      </c>
      <c r="E114" s="3" t="s">
        <v>111</v>
      </c>
      <c r="F114" s="3" t="s">
        <v>113</v>
      </c>
      <c r="G114" s="3" t="s">
        <v>111</v>
      </c>
      <c r="H114" s="3" t="s">
        <v>155</v>
      </c>
      <c r="I114" s="3" t="s">
        <v>108</v>
      </c>
      <c r="J114" s="24">
        <v>0</v>
      </c>
      <c r="K114" s="24">
        <v>0</v>
      </c>
      <c r="L114" s="24">
        <f t="shared" si="27"/>
        <v>0</v>
      </c>
      <c r="M114" s="24">
        <v>0</v>
      </c>
      <c r="N114" s="24">
        <v>0</v>
      </c>
      <c r="O114" s="24">
        <f t="shared" si="28"/>
        <v>0</v>
      </c>
    </row>
    <row r="115" spans="1:15" ht="157.5">
      <c r="A115" s="5" t="s">
        <v>76</v>
      </c>
      <c r="B115" s="3" t="s">
        <v>103</v>
      </c>
      <c r="C115" s="3" t="s">
        <v>98</v>
      </c>
      <c r="D115" s="3" t="s">
        <v>110</v>
      </c>
      <c r="E115" s="3" t="s">
        <v>111</v>
      </c>
      <c r="F115" s="3" t="s">
        <v>113</v>
      </c>
      <c r="G115" s="3" t="s">
        <v>111</v>
      </c>
      <c r="H115" s="3" t="s">
        <v>156</v>
      </c>
      <c r="I115" s="3" t="s">
        <v>108</v>
      </c>
      <c r="J115" s="24">
        <v>1427000</v>
      </c>
      <c r="K115" s="24">
        <v>0</v>
      </c>
      <c r="L115" s="24">
        <f t="shared" si="27"/>
        <v>1427000</v>
      </c>
      <c r="M115" s="24">
        <v>1231070</v>
      </c>
      <c r="N115" s="24">
        <v>0</v>
      </c>
      <c r="O115" s="24">
        <f t="shared" si="28"/>
        <v>1231070</v>
      </c>
    </row>
    <row r="116" spans="1:15" ht="129.75" customHeight="1">
      <c r="A116" s="5" t="s">
        <v>9</v>
      </c>
      <c r="B116" s="3" t="s">
        <v>103</v>
      </c>
      <c r="C116" s="3" t="s">
        <v>98</v>
      </c>
      <c r="D116" s="3" t="s">
        <v>110</v>
      </c>
      <c r="E116" s="3" t="s">
        <v>111</v>
      </c>
      <c r="F116" s="3" t="s">
        <v>113</v>
      </c>
      <c r="G116" s="3" t="s">
        <v>112</v>
      </c>
      <c r="H116" s="3" t="s">
        <v>147</v>
      </c>
      <c r="I116" s="3" t="s">
        <v>91</v>
      </c>
      <c r="J116" s="24">
        <f>1625500.04+490901</f>
        <v>2116401.04</v>
      </c>
      <c r="K116" s="24">
        <v>0</v>
      </c>
      <c r="L116" s="24">
        <f t="shared" si="27"/>
        <v>2116401.04</v>
      </c>
      <c r="M116" s="24">
        <v>2116401.04</v>
      </c>
      <c r="N116" s="24">
        <v>0</v>
      </c>
      <c r="O116" s="24">
        <f t="shared" si="28"/>
        <v>2116401.04</v>
      </c>
    </row>
    <row r="117" spans="1:15" ht="79.5" customHeight="1">
      <c r="A117" s="5" t="s">
        <v>43</v>
      </c>
      <c r="B117" s="3" t="s">
        <v>103</v>
      </c>
      <c r="C117" s="3" t="s">
        <v>98</v>
      </c>
      <c r="D117" s="3" t="s">
        <v>110</v>
      </c>
      <c r="E117" s="3" t="s">
        <v>111</v>
      </c>
      <c r="F117" s="3" t="s">
        <v>113</v>
      </c>
      <c r="G117" s="3" t="s">
        <v>112</v>
      </c>
      <c r="H117" s="3" t="s">
        <v>147</v>
      </c>
      <c r="I117" s="3" t="s">
        <v>93</v>
      </c>
      <c r="J117" s="24">
        <v>189000</v>
      </c>
      <c r="K117" s="24">
        <v>0</v>
      </c>
      <c r="L117" s="24">
        <f t="shared" si="27"/>
        <v>189000</v>
      </c>
      <c r="M117" s="24">
        <v>289000</v>
      </c>
      <c r="N117" s="24">
        <v>0</v>
      </c>
      <c r="O117" s="24">
        <f t="shared" si="28"/>
        <v>289000</v>
      </c>
    </row>
    <row r="118" spans="1:15" ht="205.5" customHeight="1">
      <c r="A118" s="5" t="s">
        <v>10</v>
      </c>
      <c r="B118" s="3" t="s">
        <v>103</v>
      </c>
      <c r="C118" s="3" t="s">
        <v>98</v>
      </c>
      <c r="D118" s="3" t="s">
        <v>110</v>
      </c>
      <c r="E118" s="3" t="s">
        <v>111</v>
      </c>
      <c r="F118" s="3" t="s">
        <v>113</v>
      </c>
      <c r="G118" s="3" t="s">
        <v>112</v>
      </c>
      <c r="H118" s="3" t="s">
        <v>157</v>
      </c>
      <c r="I118" s="3" t="s">
        <v>91</v>
      </c>
      <c r="J118" s="24">
        <v>3915994.01</v>
      </c>
      <c r="K118" s="24">
        <v>0</v>
      </c>
      <c r="L118" s="24">
        <f t="shared" si="27"/>
        <v>3915994.01</v>
      </c>
      <c r="M118" s="24">
        <v>3915994.01</v>
      </c>
      <c r="N118" s="24">
        <v>0</v>
      </c>
      <c r="O118" s="24">
        <f t="shared" si="28"/>
        <v>3915994.01</v>
      </c>
    </row>
    <row r="119" spans="1:15" ht="159" customHeight="1">
      <c r="A119" s="5" t="s">
        <v>44</v>
      </c>
      <c r="B119" s="3" t="s">
        <v>103</v>
      </c>
      <c r="C119" s="3" t="s">
        <v>98</v>
      </c>
      <c r="D119" s="3" t="s">
        <v>110</v>
      </c>
      <c r="E119" s="3" t="s">
        <v>111</v>
      </c>
      <c r="F119" s="3" t="s">
        <v>113</v>
      </c>
      <c r="G119" s="3" t="s">
        <v>112</v>
      </c>
      <c r="H119" s="3" t="s">
        <v>157</v>
      </c>
      <c r="I119" s="3" t="s">
        <v>93</v>
      </c>
      <c r="J119" s="24">
        <v>1145177.73</v>
      </c>
      <c r="K119" s="24">
        <v>0</v>
      </c>
      <c r="L119" s="24">
        <f t="shared" si="27"/>
        <v>1145177.73</v>
      </c>
      <c r="M119" s="24">
        <v>1145177.73</v>
      </c>
      <c r="N119" s="24">
        <v>0</v>
      </c>
      <c r="O119" s="24">
        <f t="shared" si="28"/>
        <v>1145177.73</v>
      </c>
    </row>
    <row r="120" spans="1:15" ht="143.25" customHeight="1">
      <c r="A120" s="5" t="s">
        <v>50</v>
      </c>
      <c r="B120" s="3" t="s">
        <v>103</v>
      </c>
      <c r="C120" s="3" t="s">
        <v>98</v>
      </c>
      <c r="D120" s="3" t="s">
        <v>110</v>
      </c>
      <c r="E120" s="3" t="s">
        <v>111</v>
      </c>
      <c r="F120" s="3" t="s">
        <v>113</v>
      </c>
      <c r="G120" s="3" t="s">
        <v>112</v>
      </c>
      <c r="H120" s="3" t="s">
        <v>157</v>
      </c>
      <c r="I120" s="3" t="s">
        <v>95</v>
      </c>
      <c r="J120" s="24">
        <v>5054</v>
      </c>
      <c r="K120" s="24">
        <v>0</v>
      </c>
      <c r="L120" s="24">
        <f t="shared" si="27"/>
        <v>5054</v>
      </c>
      <c r="M120" s="24">
        <v>5054</v>
      </c>
      <c r="N120" s="24">
        <v>0</v>
      </c>
      <c r="O120" s="24">
        <f t="shared" si="28"/>
        <v>5054</v>
      </c>
    </row>
    <row r="121" spans="1:15" ht="114" customHeight="1">
      <c r="A121" s="5" t="s">
        <v>52</v>
      </c>
      <c r="B121" s="3" t="s">
        <v>103</v>
      </c>
      <c r="C121" s="3" t="s">
        <v>98</v>
      </c>
      <c r="D121" s="3" t="s">
        <v>110</v>
      </c>
      <c r="E121" s="3" t="s">
        <v>111</v>
      </c>
      <c r="F121" s="3" t="s">
        <v>113</v>
      </c>
      <c r="G121" s="3" t="s">
        <v>112</v>
      </c>
      <c r="H121" s="3" t="s">
        <v>53</v>
      </c>
      <c r="I121" s="3" t="s">
        <v>93</v>
      </c>
      <c r="J121" s="24">
        <v>34996</v>
      </c>
      <c r="K121" s="24">
        <v>0</v>
      </c>
      <c r="L121" s="24">
        <f t="shared" si="27"/>
        <v>34996</v>
      </c>
      <c r="M121" s="24">
        <v>36132</v>
      </c>
      <c r="N121" s="24">
        <v>0</v>
      </c>
      <c r="O121" s="24">
        <f t="shared" si="28"/>
        <v>36132</v>
      </c>
    </row>
    <row r="122" spans="1:15" ht="115.5" customHeight="1">
      <c r="A122" s="5" t="s">
        <v>11</v>
      </c>
      <c r="B122" s="3" t="s">
        <v>103</v>
      </c>
      <c r="C122" s="3" t="s">
        <v>98</v>
      </c>
      <c r="D122" s="3" t="s">
        <v>110</v>
      </c>
      <c r="E122" s="3" t="s">
        <v>111</v>
      </c>
      <c r="F122" s="3" t="s">
        <v>113</v>
      </c>
      <c r="G122" s="3" t="s">
        <v>109</v>
      </c>
      <c r="H122" s="3" t="s">
        <v>148</v>
      </c>
      <c r="I122" s="3" t="s">
        <v>91</v>
      </c>
      <c r="J122" s="24">
        <f>1490859.24+450239</f>
        <v>1941098.24</v>
      </c>
      <c r="K122" s="24">
        <v>0</v>
      </c>
      <c r="L122" s="24">
        <f t="shared" si="27"/>
        <v>1941098.24</v>
      </c>
      <c r="M122" s="24">
        <v>1941098.24</v>
      </c>
      <c r="N122" s="24">
        <v>0</v>
      </c>
      <c r="O122" s="24">
        <f t="shared" si="28"/>
        <v>1941098.24</v>
      </c>
    </row>
    <row r="123" spans="1:15" ht="63">
      <c r="A123" s="5" t="s">
        <v>45</v>
      </c>
      <c r="B123" s="3" t="s">
        <v>103</v>
      </c>
      <c r="C123" s="3" t="s">
        <v>98</v>
      </c>
      <c r="D123" s="3" t="s">
        <v>110</v>
      </c>
      <c r="E123" s="3" t="s">
        <v>111</v>
      </c>
      <c r="F123" s="3" t="s">
        <v>113</v>
      </c>
      <c r="G123" s="3" t="s">
        <v>109</v>
      </c>
      <c r="H123" s="3" t="s">
        <v>148</v>
      </c>
      <c r="I123" s="3" t="s">
        <v>93</v>
      </c>
      <c r="J123" s="24">
        <v>367100</v>
      </c>
      <c r="K123" s="24">
        <v>0</v>
      </c>
      <c r="L123" s="24">
        <f t="shared" si="27"/>
        <v>367100</v>
      </c>
      <c r="M123" s="24">
        <v>617100</v>
      </c>
      <c r="N123" s="24">
        <v>0</v>
      </c>
      <c r="O123" s="24">
        <f t="shared" si="28"/>
        <v>617100</v>
      </c>
    </row>
    <row r="124" spans="1:15" ht="47.25">
      <c r="A124" s="5" t="s">
        <v>84</v>
      </c>
      <c r="B124" s="3" t="s">
        <v>103</v>
      </c>
      <c r="C124" s="3" t="s">
        <v>98</v>
      </c>
      <c r="D124" s="3" t="s">
        <v>110</v>
      </c>
      <c r="E124" s="3" t="s">
        <v>111</v>
      </c>
      <c r="F124" s="3" t="s">
        <v>113</v>
      </c>
      <c r="G124" s="3" t="s">
        <v>109</v>
      </c>
      <c r="H124" s="3" t="s">
        <v>148</v>
      </c>
      <c r="I124" s="3" t="s">
        <v>95</v>
      </c>
      <c r="J124" s="24">
        <v>18810</v>
      </c>
      <c r="K124" s="24">
        <v>0</v>
      </c>
      <c r="L124" s="24">
        <f t="shared" si="27"/>
        <v>18810</v>
      </c>
      <c r="M124" s="24">
        <v>18810</v>
      </c>
      <c r="N124" s="24">
        <v>0</v>
      </c>
      <c r="O124" s="24">
        <f t="shared" si="28"/>
        <v>18810</v>
      </c>
    </row>
    <row r="125" spans="1:15" ht="94.5">
      <c r="A125" s="5" t="s">
        <v>69</v>
      </c>
      <c r="B125" s="3" t="s">
        <v>103</v>
      </c>
      <c r="C125" s="3" t="s">
        <v>99</v>
      </c>
      <c r="D125" s="3" t="s">
        <v>110</v>
      </c>
      <c r="E125" s="3" t="s">
        <v>98</v>
      </c>
      <c r="F125" s="3" t="s">
        <v>113</v>
      </c>
      <c r="G125" s="3" t="s">
        <v>112</v>
      </c>
      <c r="H125" s="3" t="s">
        <v>176</v>
      </c>
      <c r="I125" s="3" t="s">
        <v>100</v>
      </c>
      <c r="J125" s="24">
        <v>200000</v>
      </c>
      <c r="K125" s="24">
        <v>0</v>
      </c>
      <c r="L125" s="24">
        <f t="shared" si="27"/>
        <v>200000</v>
      </c>
      <c r="M125" s="24">
        <v>200000</v>
      </c>
      <c r="N125" s="24">
        <v>0</v>
      </c>
      <c r="O125" s="24">
        <f t="shared" si="28"/>
        <v>200000</v>
      </c>
    </row>
    <row r="126" spans="1:15" ht="111.75" customHeight="1">
      <c r="A126" s="5" t="s">
        <v>70</v>
      </c>
      <c r="B126" s="22">
        <v>330</v>
      </c>
      <c r="C126" s="22">
        <v>10</v>
      </c>
      <c r="D126" s="3" t="s">
        <v>109</v>
      </c>
      <c r="E126" s="3" t="s">
        <v>149</v>
      </c>
      <c r="F126" s="22">
        <v>0</v>
      </c>
      <c r="G126" s="3" t="s">
        <v>110</v>
      </c>
      <c r="H126" s="22" t="s">
        <v>204</v>
      </c>
      <c r="I126" s="22">
        <v>400</v>
      </c>
      <c r="J126" s="24">
        <v>2032678.39</v>
      </c>
      <c r="K126" s="24">
        <v>0</v>
      </c>
      <c r="L126" s="24">
        <f t="shared" ref="L126" si="29">J126+K126</f>
        <v>2032678.39</v>
      </c>
      <c r="M126" s="24">
        <v>1665972</v>
      </c>
      <c r="N126" s="24">
        <v>0</v>
      </c>
      <c r="O126" s="24">
        <f t="shared" ref="O126" si="30">M126+N126</f>
        <v>1665972</v>
      </c>
    </row>
    <row r="127" spans="1:15" s="8" customFormat="1" ht="39" customHeight="1">
      <c r="A127" s="12" t="s">
        <v>189</v>
      </c>
      <c r="B127" s="13"/>
      <c r="C127" s="13"/>
      <c r="D127" s="13"/>
      <c r="E127" s="13"/>
      <c r="F127" s="13"/>
      <c r="G127" s="13"/>
      <c r="H127" s="13"/>
      <c r="I127" s="13"/>
      <c r="J127" s="18">
        <f t="shared" ref="J127:O127" si="31">J8+J10+J23+J61+J68+J76</f>
        <v>244841427.81</v>
      </c>
      <c r="K127" s="18">
        <f t="shared" si="31"/>
        <v>1167854.57</v>
      </c>
      <c r="L127" s="18">
        <f t="shared" si="31"/>
        <v>246009282.38000003</v>
      </c>
      <c r="M127" s="18">
        <f t="shared" si="31"/>
        <v>253003859</v>
      </c>
      <c r="N127" s="18">
        <f t="shared" si="31"/>
        <v>1167854.57</v>
      </c>
      <c r="O127" s="18">
        <f t="shared" si="31"/>
        <v>254171713.56999999</v>
      </c>
    </row>
    <row r="129" spans="10:13" hidden="1">
      <c r="J129" s="25">
        <v>262596726.47</v>
      </c>
    </row>
    <row r="130" spans="10:13" ht="1.5" customHeight="1">
      <c r="J130" s="25">
        <v>233348215</v>
      </c>
      <c r="M130" s="30">
        <v>226001595.47</v>
      </c>
    </row>
    <row r="131" spans="10:13" hidden="1"/>
    <row r="132" spans="10:13" ht="12.75" hidden="1">
      <c r="J132" s="25">
        <f>J127-J130</f>
        <v>11493212.810000002</v>
      </c>
      <c r="M132" s="25">
        <f>M127-M130</f>
        <v>27002263.530000001</v>
      </c>
    </row>
  </sheetData>
  <autoFilter ref="A7:O127"/>
  <mergeCells count="3">
    <mergeCell ref="G1:O1"/>
    <mergeCell ref="G3:O3"/>
    <mergeCell ref="A5:O5"/>
  </mergeCells>
  <phoneticPr fontId="0" type="noConversion"/>
  <pageMargins left="0.39370078740157483" right="0.39370078740157483" top="0.59055118110236227" bottom="0.39370078740157483" header="0.31496062992125984" footer="0.31496062992125984"/>
  <pageSetup paperSize="9" scale="49" fitToHeight="29" orientation="portrait" r:id="rId1"/>
  <headerFooter>
    <oddHeader>&amp;RПРОЕКТ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vt:lpstr>
      <vt:lpstr>'2022'!Область_печати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2024-08-28T10:01:58Z</cp:lastPrinted>
  <dcterms:created xsi:type="dcterms:W3CDTF">2013-10-30T08:55:37Z</dcterms:created>
  <dcterms:modified xsi:type="dcterms:W3CDTF">2024-08-28T10:01:59Z</dcterms:modified>
</cp:coreProperties>
</file>